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onja\OneDrive\Desktop\MARYORIE\MPR NARUPA HUTARACO\2. PRECONTRACTUAL\ACTAS\ACTA 5 - CALIFICACION Y EVALUACION DE OFERTAS\"/>
    </mc:Choice>
  </mc:AlternateContent>
  <xr:revisionPtr revIDLastSave="0" documentId="13_ncr:1_{570C7187-3960-442A-A5CA-53264C908D5D}" xr6:coauthVersionLast="47" xr6:coauthVersionMax="47" xr10:uidLastSave="{00000000-0000-0000-0000-000000000000}"/>
  <bookViews>
    <workbookView xWindow="-108" yWindow="-108" windowWidth="23256" windowHeight="12456" tabRatio="644" xr2:uid="{00000000-000D-0000-FFFF-FFFF00000000}"/>
  </bookViews>
  <sheets>
    <sheet name="OFERTA ECONOMICA " sheetId="2" r:id="rId1"/>
    <sheet name="EXPERIENCIA GENERAL" sheetId="3" r:id="rId2"/>
    <sheet name="EXPERIENCIA ESPECIFICA " sheetId="4" r:id="rId3"/>
    <sheet name="PONDERACIÓN FINAL" sheetId="5" state="hidden" r:id="rId4"/>
    <sheet name="OTROS PARAMETROS DE CALIF" sheetId="6" r:id="rId5"/>
    <sheet name="CALIFICACION FINAL" sheetId="7" r:id="rId6"/>
  </sheets>
  <calcPr calcId="181029"/>
</workbook>
</file>

<file path=xl/calcChain.xml><?xml version="1.0" encoding="utf-8"?>
<calcChain xmlns="http://schemas.openxmlformats.org/spreadsheetml/2006/main">
  <c r="K9" i="6" l="1"/>
  <c r="K11" i="6"/>
  <c r="K13" i="6"/>
  <c r="K15" i="6"/>
  <c r="K17" i="6"/>
  <c r="K19" i="6"/>
  <c r="K21" i="6"/>
  <c r="K23" i="6"/>
  <c r="K25" i="6"/>
  <c r="K27" i="6"/>
  <c r="K29" i="6"/>
  <c r="K31" i="6"/>
  <c r="K33" i="6"/>
  <c r="K35" i="6"/>
  <c r="K37" i="6"/>
  <c r="K39" i="6"/>
  <c r="K41" i="6"/>
  <c r="K43" i="6"/>
  <c r="K45" i="6"/>
  <c r="K47" i="6"/>
  <c r="K49" i="6"/>
  <c r="K51" i="6"/>
  <c r="K53" i="6"/>
  <c r="K55" i="6"/>
  <c r="K57" i="6"/>
  <c r="K59" i="6"/>
  <c r="K61" i="6"/>
  <c r="K63" i="6"/>
  <c r="K65" i="6"/>
  <c r="K67" i="6"/>
  <c r="K69" i="6"/>
  <c r="K71" i="6"/>
  <c r="K73" i="6"/>
  <c r="K75" i="6"/>
  <c r="K77" i="6"/>
  <c r="K79" i="6"/>
  <c r="K81" i="6"/>
  <c r="K83" i="6"/>
  <c r="K85" i="6"/>
  <c r="K87" i="6"/>
  <c r="K89" i="6"/>
  <c r="C9" i="7"/>
  <c r="B9" i="7"/>
  <c r="B8" i="7"/>
  <c r="C7" i="7"/>
  <c r="B7" i="7"/>
  <c r="E18" i="3"/>
  <c r="C32" i="3" s="1"/>
  <c r="C110" i="6"/>
  <c r="D110" i="6"/>
  <c r="D111" i="6" s="1"/>
  <c r="K91" i="6" l="1"/>
  <c r="C96" i="6" s="1"/>
  <c r="D112" i="6"/>
  <c r="D133" i="6" s="1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H123" i="6"/>
  <c r="D134" i="6" s="1"/>
  <c r="D123" i="6"/>
  <c r="C134" i="6" s="1"/>
  <c r="F104" i="6"/>
  <c r="C111" i="6" s="1"/>
  <c r="C112" i="6" s="1"/>
  <c r="C133" i="6" s="1"/>
  <c r="D10" i="5"/>
  <c r="F31" i="4"/>
  <c r="F27" i="4"/>
  <c r="E18" i="4"/>
  <c r="C32" i="4" s="1"/>
  <c r="C18" i="4"/>
  <c r="C28" i="4" s="1"/>
  <c r="C5" i="4"/>
  <c r="F31" i="3"/>
  <c r="F27" i="3"/>
  <c r="C18" i="3"/>
  <c r="C28" i="3" s="1"/>
  <c r="C5" i="3"/>
  <c r="C27" i="3" s="1"/>
  <c r="C31" i="3" s="1"/>
  <c r="F32" i="3" l="1"/>
  <c r="C8" i="7" s="1"/>
  <c r="F28" i="3"/>
  <c r="T48" i="6"/>
  <c r="C27" i="4"/>
  <c r="C31" i="4" s="1"/>
  <c r="F32" i="4" s="1"/>
  <c r="D96" i="6" l="1"/>
  <c r="C132" i="6"/>
  <c r="C135" i="6" s="1"/>
  <c r="B10" i="7" s="1"/>
  <c r="F28" i="4"/>
  <c r="D97" i="6" l="1"/>
  <c r="D132" i="6" s="1"/>
  <c r="D135" i="6" s="1"/>
  <c r="C10" i="7" s="1"/>
  <c r="C11" i="7" s="1"/>
  <c r="B11" i="7"/>
</calcChain>
</file>

<file path=xl/sharedStrings.xml><?xml version="1.0" encoding="utf-8"?>
<sst xmlns="http://schemas.openxmlformats.org/spreadsheetml/2006/main" count="666" uniqueCount="271">
  <si>
    <t>Puntos OFERTA ECONÓMICA</t>
  </si>
  <si>
    <t xml:space="preserve">OFERENTE 3 </t>
  </si>
  <si>
    <t xml:space="preserve">OFERENTE 4 </t>
  </si>
  <si>
    <t>VALOR DE LA OFERTA ECONÓMICA PRESENTADA</t>
  </si>
  <si>
    <t xml:space="preserve">Puntaje Maximo </t>
  </si>
  <si>
    <t xml:space="preserve">Puntaje Asignado </t>
  </si>
  <si>
    <t>CONSORCIO NARUPA
RUC PROCURADOR COMUN. 0990547580001</t>
  </si>
  <si>
    <t>CONSORCIO VIAL PAN NAPO ORELLANA
RUC PROCURADOR COMUN 0993190365001</t>
  </si>
  <si>
    <t xml:space="preserve">PUNTAJE </t>
  </si>
  <si>
    <t xml:space="preserve">LICITACIÓN PÚBLICA INTERNACIONAL Nro. LPI-MTOPMPR-2024-1-O
“MANTENIMIENTO POR RESULTADOS DE LA CARRETERA E45: “Y” DE BAEZA - NARUPA - HUATARACO - COCA, CON UNA LONGITUD DE 182.55 KM, UBICADA EN LAS PROVINCIAS DE NAPO Y ORELLANA”
METODO DE CALIFICACIÓN POR PUNTAJE - EXPERIENCIA GENERAL </t>
  </si>
  <si>
    <t xml:space="preserve">Presupuesto Referencial </t>
  </si>
  <si>
    <t xml:space="preserve">Monto Maximo para acreditar la experiencia
Factor 1.25 </t>
  </si>
  <si>
    <t xml:space="preserve">Puntos Asignados </t>
  </si>
  <si>
    <t xml:space="preserve">REQUISITO MINIMO REQUERIDO COMO EXPERIENCIA GENERAL </t>
  </si>
  <si>
    <t xml:space="preserve">VALOR TOTAL DE LA EXPERIENCIA PRESENTADA POR EL OFERENTE </t>
  </si>
  <si>
    <t xml:space="preserve">VALOR DE LA EXPERIENCIA GENERAL PRESENTADA RESTADA EL REQUISITO MINIMO </t>
  </si>
  <si>
    <r>
      <rPr>
        <b/>
        <sz val="11"/>
        <color rgb="FFFF0000"/>
        <rFont val="Calibri"/>
        <family val="2"/>
      </rPr>
      <t xml:space="preserve">NOTA 1: </t>
    </r>
    <r>
      <rPr>
        <sz val="11"/>
        <color rgb="FFFF0000"/>
        <rFont val="Calibri"/>
        <family val="2"/>
      </rPr>
      <t>El oferente que haya superado el valor tope de experiencia general, tendrá el puntaje maximo</t>
    </r>
  </si>
  <si>
    <r>
      <rPr>
        <b/>
        <sz val="11"/>
        <color rgb="FFFF0000"/>
        <rFont val="Calibri"/>
        <family val="2"/>
      </rPr>
      <t xml:space="preserve">NOTA 2: </t>
    </r>
    <r>
      <rPr>
        <sz val="11"/>
        <color rgb="FFFF0000"/>
        <rFont val="Calibri"/>
        <family val="2"/>
      </rPr>
      <t xml:space="preserve">Los demás oferentes tendrán un puntaje directamente proporcional aplicando una regla de tres simple. </t>
    </r>
  </si>
  <si>
    <t xml:space="preserve">MONTO MAXIMO PARA ACREDITAR LA EXPERIENCIA </t>
  </si>
  <si>
    <t>OFERENTE 4</t>
  </si>
  <si>
    <t xml:space="preserve">LICITACIÓN PÚBLICA INTERNACIONAL Nro. LPI-MTOPMPR-2024-1-O
“MANTENIMIENTO POR RESULTADOS DE LA CARRETERA E45: “Y” DE BAEZA - NARUPA - HUATARACO - COCA, CON UNA LONGITUD DE 182.55 KM, UBICADA EN LAS PROVINCIAS DE NAPO Y ORELLANA”
METODO DE CALIFICACIÓN POR PUNTAJE - EXPERIENCIA ESPECIFICA </t>
  </si>
  <si>
    <t>REQUISITO MINIMO REQUERIDO COMO EXPERIENCIA ESPECÍFICA</t>
  </si>
  <si>
    <r>
      <rPr>
        <b/>
        <sz val="11"/>
        <color rgb="FFFF0000"/>
        <rFont val="Calibri"/>
        <family val="2"/>
      </rPr>
      <t xml:space="preserve">NOTA 1: </t>
    </r>
    <r>
      <rPr>
        <sz val="11"/>
        <color rgb="FFFF0000"/>
        <rFont val="Calibri"/>
        <family val="2"/>
      </rPr>
      <t>El oferente que haya superado el valor tope de experiencia específica, tendrá el puntaje maximo</t>
    </r>
  </si>
  <si>
    <r>
      <rPr>
        <b/>
        <sz val="11"/>
        <color rgb="FFFF0000"/>
        <rFont val="Calibri"/>
        <family val="2"/>
      </rPr>
      <t xml:space="preserve">NOTA 2: </t>
    </r>
    <r>
      <rPr>
        <sz val="11"/>
        <color rgb="FFFF0000"/>
        <rFont val="Calibri"/>
        <family val="2"/>
      </rPr>
      <t xml:space="preserve">Los demás oferentes tendrán un puntaje directamente proporcional aplicando una regla de tres simple. </t>
    </r>
  </si>
  <si>
    <t xml:space="preserve">PUNTAJE TOTAL DEL OFERENTE </t>
  </si>
  <si>
    <r>
      <rPr>
        <sz val="11"/>
        <color rgb="FFFF0000"/>
        <rFont val="Arial Narrow"/>
        <family val="2"/>
      </rPr>
      <t>Nota:</t>
    </r>
    <r>
      <rPr>
        <sz val="11"/>
        <color theme="1"/>
        <rFont val="Arial Narrow"/>
        <family val="2"/>
      </rPr>
      <t xml:space="preserve"> El puntaje total de la propuesta será el promedio ponderado de ambas evaluaciones, obtenido de la aplicación de la siguiente fórmula:</t>
    </r>
  </si>
  <si>
    <r>
      <rPr>
        <b/>
        <sz val="11"/>
        <color theme="1"/>
        <rFont val="Arial Narrow"/>
        <family val="2"/>
      </rPr>
      <t>PTO</t>
    </r>
    <r>
      <rPr>
        <b/>
        <vertAlign val="subscript"/>
        <sz val="11"/>
        <color theme="1"/>
        <rFont val="Arial Narrow"/>
        <family val="2"/>
      </rPr>
      <t>i</t>
    </r>
    <r>
      <rPr>
        <b/>
        <sz val="11"/>
        <color theme="1"/>
        <rFont val="Arial Narrow"/>
        <family val="2"/>
      </rPr>
      <t xml:space="preserve"> = (c</t>
    </r>
    <r>
      <rPr>
        <b/>
        <vertAlign val="subscript"/>
        <sz val="11"/>
        <color theme="1"/>
        <rFont val="Arial Narrow"/>
        <family val="2"/>
      </rPr>
      <t>1</t>
    </r>
    <r>
      <rPr>
        <b/>
        <sz val="11"/>
        <color theme="1"/>
        <rFont val="Arial Narrow"/>
        <family val="2"/>
      </rPr>
      <t>*P</t>
    </r>
    <r>
      <rPr>
        <b/>
        <vertAlign val="subscript"/>
        <sz val="11"/>
        <color theme="1"/>
        <rFont val="Arial Narrow"/>
        <family val="2"/>
      </rPr>
      <t>ti</t>
    </r>
    <r>
      <rPr>
        <b/>
        <sz val="11"/>
        <color theme="1"/>
        <rFont val="Arial Narrow"/>
        <family val="2"/>
      </rPr>
      <t>) + (c</t>
    </r>
    <r>
      <rPr>
        <b/>
        <vertAlign val="subscript"/>
        <sz val="11"/>
        <color theme="1"/>
        <rFont val="Arial Narrow"/>
        <family val="2"/>
      </rPr>
      <t>2</t>
    </r>
    <r>
      <rPr>
        <b/>
        <sz val="11"/>
        <color theme="1"/>
        <rFont val="Arial Narrow"/>
        <family val="2"/>
      </rPr>
      <t>*P</t>
    </r>
    <r>
      <rPr>
        <b/>
        <vertAlign val="subscript"/>
        <sz val="11"/>
        <color theme="1"/>
        <rFont val="Arial Narrow"/>
        <family val="2"/>
      </rPr>
      <t>ei</t>
    </r>
    <r>
      <rPr>
        <b/>
        <sz val="11"/>
        <color theme="1"/>
        <rFont val="Arial Narrow"/>
        <family val="2"/>
      </rPr>
      <t xml:space="preserve">) </t>
    </r>
  </si>
  <si>
    <t>Donde:</t>
  </si>
  <si>
    <r>
      <rPr>
        <sz val="11"/>
        <color theme="1"/>
        <rFont val="Arial Narrow"/>
        <family val="2"/>
      </rPr>
      <t>PTO</t>
    </r>
    <r>
      <rPr>
        <vertAlign val="subscript"/>
        <sz val="11"/>
        <color theme="1"/>
        <rFont val="Arial Narrow"/>
        <family val="2"/>
      </rPr>
      <t>i</t>
    </r>
    <r>
      <rPr>
        <sz val="11"/>
        <color theme="1"/>
        <rFont val="Arial Narrow"/>
        <family val="2"/>
      </rPr>
      <t xml:space="preserve"> = Puntaje Total del Oferente i.</t>
    </r>
  </si>
  <si>
    <r>
      <rPr>
        <sz val="11"/>
        <color theme="1"/>
        <rFont val="Arial Narrow"/>
        <family val="2"/>
      </rPr>
      <t>P</t>
    </r>
    <r>
      <rPr>
        <vertAlign val="subscript"/>
        <sz val="11"/>
        <color theme="1"/>
        <rFont val="Arial Narrow"/>
        <family val="2"/>
      </rPr>
      <t xml:space="preserve">ti </t>
    </r>
    <r>
      <rPr>
        <sz val="11"/>
        <color theme="1"/>
        <rFont val="Arial Narrow"/>
        <family val="2"/>
      </rPr>
      <t>= Puntaje por Evaluación Técnica del oferente i.</t>
    </r>
  </si>
  <si>
    <r>
      <rPr>
        <sz val="11"/>
        <color theme="1"/>
        <rFont val="Arial Narrow"/>
        <family val="2"/>
      </rPr>
      <t>P</t>
    </r>
    <r>
      <rPr>
        <vertAlign val="subscript"/>
        <sz val="11"/>
        <color theme="1"/>
        <rFont val="Arial Narrow"/>
        <family val="2"/>
      </rPr>
      <t>ei</t>
    </r>
    <r>
      <rPr>
        <sz val="11"/>
        <color theme="1"/>
        <rFont val="Arial Narrow"/>
        <family val="2"/>
      </rPr>
      <t xml:space="preserve"> = Puntaje por Evaluación Económica del oferente i.</t>
    </r>
  </si>
  <si>
    <r>
      <rPr>
        <sz val="11"/>
        <color theme="1"/>
        <rFont val="Arial Narrow"/>
        <family val="2"/>
      </rPr>
      <t>c</t>
    </r>
    <r>
      <rPr>
        <vertAlign val="subscript"/>
        <sz val="11"/>
        <color theme="1"/>
        <rFont val="Arial Narrow"/>
        <family val="2"/>
      </rPr>
      <t>1</t>
    </r>
    <r>
      <rPr>
        <sz val="11"/>
        <color theme="1"/>
        <rFont val="Arial Narrow"/>
        <family val="2"/>
      </rPr>
      <t xml:space="preserve"> = Coeficiente de ponderación para la evaluación técnica.</t>
    </r>
  </si>
  <si>
    <r>
      <rPr>
        <sz val="11"/>
        <color theme="1"/>
        <rFont val="Arial Narrow"/>
        <family val="2"/>
      </rPr>
      <t>c</t>
    </r>
    <r>
      <rPr>
        <vertAlign val="subscript"/>
        <sz val="11"/>
        <color theme="1"/>
        <rFont val="Arial Narrow"/>
        <family val="2"/>
      </rPr>
      <t>2</t>
    </r>
    <r>
      <rPr>
        <sz val="11"/>
        <color theme="1"/>
        <rFont val="Arial Narrow"/>
        <family val="2"/>
      </rPr>
      <t xml:space="preserve"> = Coeficiente de ponderación para la evaluación económica.</t>
    </r>
  </si>
  <si>
    <t>Los coeficientes de ponderación deberán cumplir las condiciones siguientes:</t>
  </si>
  <si>
    <t>La suma de ambos coeficientes deberá ser igual a la unidad (1.00). 
Los valores que se aplicarán en cada caso son los siguientes:</t>
  </si>
  <si>
    <r>
      <rPr>
        <sz val="11"/>
        <color theme="1"/>
        <rFont val="Arial Narrow"/>
        <family val="2"/>
      </rPr>
      <t>c</t>
    </r>
    <r>
      <rPr>
        <vertAlign val="subscript"/>
        <sz val="11"/>
        <color theme="1"/>
        <rFont val="Arial Narrow"/>
        <family val="2"/>
      </rPr>
      <t>1</t>
    </r>
    <r>
      <rPr>
        <sz val="11"/>
        <color theme="1"/>
        <rFont val="Arial Narrow"/>
        <family val="2"/>
      </rPr>
      <t xml:space="preserve"> = 0,80</t>
    </r>
  </si>
  <si>
    <r>
      <rPr>
        <sz val="11"/>
        <color theme="1"/>
        <rFont val="Arial Narrow"/>
        <family val="2"/>
      </rPr>
      <t>c</t>
    </r>
    <r>
      <rPr>
        <vertAlign val="subscript"/>
        <sz val="11"/>
        <color theme="1"/>
        <rFont val="Arial Narrow"/>
        <family val="2"/>
      </rPr>
      <t>2</t>
    </r>
    <r>
      <rPr>
        <sz val="11"/>
        <color theme="1"/>
        <rFont val="Arial Narrow"/>
        <family val="2"/>
      </rPr>
      <t xml:space="preserve"> = 0,20</t>
    </r>
  </si>
  <si>
    <t xml:space="preserve">LICITACIÓN PÚBLICA INTERNACIONAL Nro. LPI-MTOPMPR-2024-1-O
“MANTENIMIENTO POR RESULTADOS DE LA CARRETERA E45: “Y” DE BAEZA - NARUPA - HUATARACO - COCA, CON UNA LONGITUD DE 182.55 KM, UBICADA EN LAS PROVINCIAS DE NAPO Y ORELLANA”
METODO DE CALIFICACIÓN POR PUNTAJE - OTROS PARÁMETROS DE CALIFICACIÓN </t>
  </si>
  <si>
    <t>PROPUESTA DE ESTUDIO DE ADAPTACIÓN Y MITIGACIÓN AL CAMBIO CLIMÁTICO</t>
  </si>
  <si>
    <t>OFERENTE 3</t>
  </si>
  <si>
    <t xml:space="preserve">ABSC. </t>
  </si>
  <si>
    <t xml:space="preserve">Descripción del punto crítico </t>
  </si>
  <si>
    <t xml:space="preserve">Tipo Adaptación/ Mitigación </t>
  </si>
  <si>
    <t xml:space="preserve">Medida propuesta </t>
  </si>
  <si>
    <t>Impacto ambiental</t>
  </si>
  <si>
    <t>Tipo de impacto ambiental
• Bajo impacto: 4
• Mediano impacto: 3
• Alto impacto: 2</t>
  </si>
  <si>
    <t>Grado de prioridad de la atención del punto crítico
• Tipo A: 4
• Tipo B: 3
• Tipo C: 2</t>
  </si>
  <si>
    <t>Nro.</t>
  </si>
  <si>
    <t xml:space="preserve"> Tecnología a implementar</t>
  </si>
  <si>
    <t>Puntaje  a la Tecnología a implementar</t>
  </si>
  <si>
    <t xml:space="preserve"> Vida Útil Esperada antes del primer mantenimiento (años)</t>
  </si>
  <si>
    <t>Puntaje  a  Vida Útil Esperada antes del primer mantenimiento (años)</t>
  </si>
  <si>
    <t xml:space="preserve"> Diseño de mezcla asfaltica con Método Superpave.
- Utilización de Aditivo promotor de Adherencia.
Dosificacion 0.3% - 0.5%</t>
  </si>
  <si>
    <t xml:space="preserve">LA PRESENTACIÓN DE PROPUESTA DE MAYOR INNOVACIÓN - SE ASIGNARÁ 2 PUNTO CON LA SOLA PRESENTACIÓN </t>
  </si>
  <si>
    <t>MAYOR VIDA UTIL OFERTADA/ VIDA UTIL OFERTADA*3</t>
  </si>
  <si>
    <t>CRONOGRAMA DE EJECUCIÓN DE OBRAS OBLIGATORIAS (5 PUNTOS)</t>
  </si>
  <si>
    <t xml:space="preserve">Tiempo de ejecución de OO solicitadas </t>
  </si>
  <si>
    <t xml:space="preserve">Puntuación </t>
  </si>
  <si>
    <t xml:space="preserve">24 meses </t>
  </si>
  <si>
    <t>LICITACIÓN PÚBLICA INTERNACIONAL Nro. LPI-MTOPMPR-2024-1-O
 “MANTENIMIENTO POR RESULTADOS DE LA CARRETERA E45: “Y” DE BAEZA - NARUPA - HUATARACO - COCA, CON UNA LONGITUD DE 182.55 KM, UBICADA EN LAS PROVINCIAS DE NAPO Y ORELLANA”
 RESULTADOS FINALES</t>
  </si>
  <si>
    <t xml:space="preserve">EXPERIENCIA GENERAL </t>
  </si>
  <si>
    <t xml:space="preserve">EXPERIENCIA ESPECIFICA </t>
  </si>
  <si>
    <t>OTROS PARÁMETROS DE CALIFICACIÓN</t>
  </si>
  <si>
    <t xml:space="preserve"> Calificación Final </t>
  </si>
  <si>
    <t>1+400</t>
  </si>
  <si>
    <t>1+800</t>
  </si>
  <si>
    <t>15+900</t>
  </si>
  <si>
    <t>MITIGACION</t>
  </si>
  <si>
    <t>NIVEL B</t>
  </si>
  <si>
    <t>NIVEL C</t>
  </si>
  <si>
    <t>NIVEL A</t>
  </si>
  <si>
    <t>9+900 - 9+920</t>
  </si>
  <si>
    <t>Deformaciones del pavimento flexible con problemas de filtración de agua</t>
  </si>
  <si>
    <t>11+650 - 11+755</t>
  </si>
  <si>
    <t>Asentamiento de toda la sección de la vía y talud superior derecho suelos saturados e inestables.</t>
  </si>
  <si>
    <t>ADAPTACION</t>
  </si>
  <si>
    <t>13+045 -13+100</t>
  </si>
  <si>
    <t>Puente vehicular en malas condiciones del tablero de hormigón, donde se
evidencia presencia de fisuras y agrietamientos</t>
  </si>
  <si>
    <t>14+000 - 14+125</t>
  </si>
  <si>
    <t>Fallas en la calzada de la vía ocasionado por el hundimiento de alcantarilla</t>
  </si>
  <si>
    <t>14+400 - 14+480</t>
  </si>
  <si>
    <t>Hundimiento en la calzada de la vía.</t>
  </si>
  <si>
    <t>14+600 - 14+650</t>
  </si>
  <si>
    <t>Hundimiento en la calzada de la vía</t>
  </si>
  <si>
    <t>15+500 - 15+650</t>
  </si>
  <si>
    <t>Levantamiento de la calzada lado derecho de la vía</t>
  </si>
  <si>
    <t>0+650 - 0+660</t>
  </si>
  <si>
    <t>Socavación de la mesa de la vía, por perdida de cuneta lateral</t>
  </si>
  <si>
    <t>1+000 - 1+030</t>
  </si>
  <si>
    <t>Socavación de la mesa de la vía con afectaciones en cunetas</t>
  </si>
  <si>
    <t>1+100 - 1+150</t>
  </si>
  <si>
    <t>Pérdida de cunetas, se visualiza falta de apoyo en guardavías y
escorrentia que se evacua de forma directa al talud inferior</t>
  </si>
  <si>
    <t>Pérdida de cunetas, escorrentia superficial y rebozamiento de material sobre la calzada</t>
  </si>
  <si>
    <t>Pérdida de cunetas y socavaciòn del talud inferior</t>
  </si>
  <si>
    <t>6+100 - 6+180</t>
  </si>
  <si>
    <t>Colapso de alcantarilla, pérdida de cuneta carril izquierdo, socavación de estructura del pavimento</t>
  </si>
  <si>
    <t>12+100 - 12+120</t>
  </si>
  <si>
    <t>Pérdida de cuneta carril izquierdo, socavación de estructura del pavimento</t>
  </si>
  <si>
    <t>12+500 - 12+580</t>
  </si>
  <si>
    <t>Pérdida de cuneta carril izquierdo, socavación de estructura del pavimento, material arena arcósica</t>
  </si>
  <si>
    <t>13+800 - 13+820</t>
  </si>
  <si>
    <t>Pérdida de cuneta carril izquierdo, socavación talud de relleno y parte de estructura de pavimento.</t>
  </si>
  <si>
    <t>14+000 - 14+020</t>
  </si>
  <si>
    <t>Pérdida de cuneta carril izquierdo, muro de gaviones colapsado, alcantarilla carril derecha tapada por material limo arenoso. Talud
superior intervenido, material limo arenoso algo arcilloso, subyace a una</t>
  </si>
  <si>
    <t>14+700 - 14+720</t>
  </si>
  <si>
    <t>Pérdida de cuneta carril izquierdo, muro de gaviones colapsado, alcantarilla carril derecha tapada por material limo arenoso. Talud superior intervenido, material limo arenoso algo arcilloso, subyace a una roca granítica.</t>
  </si>
  <si>
    <t>Desfogue del escurrimiento superficial sin protección de la salida.</t>
  </si>
  <si>
    <t>21+300 - 21+400</t>
  </si>
  <si>
    <t>0+950 - 0+970</t>
  </si>
  <si>
    <t>Pérdida de cuneta carril izquierdo, falla en el cabezal de la alcantarilla, material o suelo areno limoso.</t>
  </si>
  <si>
    <t>4+100 - 4+150</t>
  </si>
  <si>
    <t>11+720 - 11+840</t>
  </si>
  <si>
    <t>Pérdida de carpeta asfáltica, por infiltraciones o lavado de finos en la estructura del pavimento</t>
  </si>
  <si>
    <t>12+700 - 12+720</t>
  </si>
  <si>
    <t>Pérdida de cuneta, alcantarilla colapsada</t>
  </si>
  <si>
    <t>13+000 - 13+050</t>
  </si>
  <si>
    <t>Pérdida de cuneta, socavación del talud inferior derecho y pérdida parcial de la mesa de la vía</t>
  </si>
  <si>
    <t>13+200 - 13+300</t>
  </si>
  <si>
    <t>Pérdida de cuneta, socavación del talud inferior.</t>
  </si>
  <si>
    <t>16+050 - 16+150</t>
  </si>
  <si>
    <t>Afectaciones en la carpeta asfáltica por afloramiento de escorrentia de agua superficial</t>
  </si>
  <si>
    <t>24+050 - 24+150</t>
  </si>
  <si>
    <t>Cuneta y talud inferior derecho fallado</t>
  </si>
  <si>
    <t>28+000 - 28+020</t>
  </si>
  <si>
    <t>Pérdida de la cuneta y socavación en el talud de relleno.</t>
  </si>
  <si>
    <t>42+300 – 42+450</t>
  </si>
  <si>
    <t>Baches de gran profundidad en la carpeta asfáltica por las infiltraciones de agua</t>
  </si>
  <si>
    <t>42+900 - 43+000</t>
  </si>
  <si>
    <t>Pérdida de cuneta lo que provoca que este socavando el talud de relleno y la estructura del pavimento.</t>
  </si>
  <si>
    <t>44+000 - 44+100</t>
  </si>
  <si>
    <t>Hundimientos y baches en la calzada de la vía</t>
  </si>
  <si>
    <t>50+400 - 50+500</t>
  </si>
  <si>
    <t>Inestabilidad del talud superior, lo cual esta afectando a la calzada</t>
  </si>
  <si>
    <t>53+200 - 53+220</t>
  </si>
  <si>
    <t>Pérdida de cuneta carril derecho, altura aproximada 4 m</t>
  </si>
  <si>
    <t>55+600 - 55+650</t>
  </si>
  <si>
    <t>Pérdida de cuneta carril derecho, altura aproximada 6 m, suelos limo arcilloso.</t>
  </si>
  <si>
    <t>57+900 -57+970</t>
  </si>
  <si>
    <t>Talud superior inestable</t>
  </si>
  <si>
    <t>59+000 - 59+050</t>
  </si>
  <si>
    <t>Pérdida de cuneta y afectación en alcantarilla, lo que ha socavado el talud inferior provocando la falla o pérdida de carril izquierdo.</t>
  </si>
  <si>
    <t>62+500 - 62+520</t>
  </si>
  <si>
    <t>Hundimiento y/o asentamiento en carriles justamente en el cruce de las alcantarillas, suelos limo arcillosos algo conglomeráticos.</t>
  </si>
  <si>
    <t>14+900 - 14+920</t>
  </si>
  <si>
    <t>Pérdida de cuneta y descarga directa, lo que provoca que este socavando el talud de relleno.</t>
  </si>
  <si>
    <t>ABSCISA: 9+900</t>
  </si>
  <si>
    <t>Adaptacion</t>
  </si>
  <si>
    <t>- Construccion de Canales de encauzamiento que eviten que el escurrimiento de la alcantarilla, socave el terreno circundante.
- Construccion de cunetas de drenaje de mayor sección transversal, de manera que se permita la evacuacion del agua en mayor medida.</t>
  </si>
  <si>
    <t>Mitigación</t>
  </si>
  <si>
    <t>- Incorporación de agentes cementicios (Cemento MH) para estabilizar los materiales existentes y poder reutilizarlos como agregados triturados, evitando la necesidad de desalojarlos, ni de procesar nuevos materiales no renovables.
- Se optará por el uso de trituradoras y zarandas portatiles que eviten el transporte de materiales a mayores distancias, reduciendo la huella de carbono.
- Se realizará la revegetación de todos los taludes terminados, con especies vegetales nativas, de manera que se refuerce la estabilidad de los mismos.
- Monitoreo y Control permanente de los niveles permitidos de ruido y gases de combustion del equipo a utilizar en obra.
- Implementacion de señaletica que concientice a los habitantes y usuarios del sector sobre los efectos que la contaminación ambiental esta efectuando en el cambio climático</t>
  </si>
  <si>
    <t>ABSCISA: 11+700</t>
  </si>
  <si>
    <t>ABSCISA: 13+200</t>
  </si>
  <si>
    <t>Puente vehicular en malas condiciones del tablero de hormigón, donde se evidencia presencia de fisuras y agrietamientos</t>
  </si>
  <si>
    <t>ABSCISA: 14+000</t>
  </si>
  <si>
    <t>ABSCISA: 14+500</t>
  </si>
  <si>
    <t>ABSCISA: 14+700</t>
  </si>
  <si>
    <t>ABSCISA: 15+500</t>
  </si>
  <si>
    <t>ABSCISA: 0+660</t>
  </si>
  <si>
    <r>
      <rPr>
        <sz val="8"/>
        <rFont val="Calibri"/>
        <family val="2"/>
      </rPr>
      <t>- Construccion de Canales de encauzamiento que eviten que el escurrimiento de la alcantarilla, socave el terreno circundante.
- Construccion de cunetas de drenaje de mayor sección transversal, de manera que se permita la evacuacion del agua en mayor medida.</t>
    </r>
  </si>
  <si>
    <r>
      <rPr>
        <sz val="8"/>
        <rFont val="Calibri"/>
        <family val="2"/>
      </rPr>
      <t>- Incorporación de agentes cementicios (Cemento MH) para estabilizar los materiales existentes y poder reutilizarlos como agregados triturados, evitando la necesidad de desalojarlos, ni de procesar nuevos materiales no renovables.
- Se optará por el uso de trituradoras y zarandas portatiles que eviten el transporte de materiales a mayores distancias, reduciendo la huella de carbono.
- Se realizará la revegetación de todos los taludes terminados, con especies vegetales nativas, de manera que se refuerce la estabilidad de los mismos.
- Monitoreo y Control permanente de los niveles permitidos de ruido y gases de combustion del equipo a utilizar en obra.
- Implementacion de señaletica que concientice a los habitantes y usuarios del sector sobre los efectos que la contaminación ambiental esta efectuando en el cambio climático</t>
    </r>
  </si>
  <si>
    <t>ABSCISA: 0+900</t>
  </si>
  <si>
    <t>ABSCISA: 1+100</t>
  </si>
  <si>
    <t>Pérdida de cunetas, se visualiza falta de apoyo en guardavías y escorrentia que se evacua de forma directa al talud inferior</t>
  </si>
  <si>
    <t>ABSCISA: 1+400</t>
  </si>
  <si>
    <r>
      <rPr>
        <sz val="8"/>
        <rFont val="Calibri"/>
        <family val="2"/>
      </rPr>
      <t>Pérdida de cunetas, escorrentia superficial y rebozamiento de material
sobre la calzada</t>
    </r>
  </si>
  <si>
    <t>ABSCISA: 1+800</t>
  </si>
  <si>
    <t>ABSCISA: 6+100</t>
  </si>
  <si>
    <t>ABSCISA: 12+100</t>
  </si>
  <si>
    <t>ABSCISA: 13+800</t>
  </si>
  <si>
    <t>Pérdida de cuneta carril izquierdo, muro de gaviones colapsado, alcantarilla carril derecha tapada por material limo arenoso.</t>
  </si>
  <si>
    <t>ABSCISA: 15+900</t>
  </si>
  <si>
    <t>ABSCISA: 21+300</t>
  </si>
  <si>
    <t>Pérdida de cuneta, muro de gaviones colapsado, alcantarilla carril derecha tapada por material.</t>
  </si>
  <si>
    <t>ABSCISA: 0+950</t>
  </si>
  <si>
    <t>Pérdida de cuneta carril izquierdo, falla en el cabezal de la alcantarilla.</t>
  </si>
  <si>
    <t>ABSCISA: 4+100</t>
  </si>
  <si>
    <t>Pérdida de cuneta, falla en el cabezal de la alcantarilla, material o suelo areno limoso</t>
  </si>
  <si>
    <t>ABSCISA: 12+700</t>
  </si>
  <si>
    <t>Pérdida de cuneta, alcantarilla colapsada.</t>
  </si>
  <si>
    <t>ABSCISA: 13+000</t>
  </si>
  <si>
    <t>Pérdida de cuneta, socavación del talud inferior y pérdida parcial de la mesa de la vía</t>
  </si>
  <si>
    <t>ABSCISA: 16+000</t>
  </si>
  <si>
    <r>
      <rPr>
        <sz val="8"/>
        <rFont val="Calibri"/>
        <family val="2"/>
      </rPr>
      <t>Puente Rio Hollin.
Afectaciones en la carpeta asfáltica</t>
    </r>
  </si>
  <si>
    <t>ABSCISA: 21+400</t>
  </si>
  <si>
    <t>ABSCISA: 24+100</t>
  </si>
  <si>
    <t>ABSCISA: 25+200</t>
  </si>
  <si>
    <t>Pérdida de la cuneta y socavación en el talud de relleno</t>
  </si>
  <si>
    <t>ABSCISA: 28+000</t>
  </si>
  <si>
    <t>ABSCISA: 28+200</t>
  </si>
  <si>
    <t>ABSCISA: 42+400</t>
  </si>
  <si>
    <t>Daños en la carpeta asfáltica posiblemente por infiltraciones de agua</t>
  </si>
  <si>
    <t>ABSCISA: 42+900</t>
  </si>
  <si>
    <t>Talud inferior derecho socavado, pérdida de cuneta lo que provoca que se siga socavando el talud de relleno y la estructura del pavimento</t>
  </si>
  <si>
    <t>ABSCISA: 46+700</t>
  </si>
  <si>
    <t>ABSCISA: 50+400</t>
  </si>
  <si>
    <t>Baches y afectaciones en la calzada de la vía, talud superior inestable.</t>
  </si>
  <si>
    <t>ABSCISA: 53+200</t>
  </si>
  <si>
    <t>Pérdida de cuneta carril derecho</t>
  </si>
  <si>
    <t>ABSCISA: 54+800</t>
  </si>
  <si>
    <t>ABSCISA: 55+600</t>
  </si>
  <si>
    <t>Pérdida de cuneta carril derecho.</t>
  </si>
  <si>
    <t>ABSCISA: 57+900</t>
  </si>
  <si>
    <t>ABSCISA: 59+000</t>
  </si>
  <si>
    <t>Falla o pérdida de carril izquierdo y pérdida de cuneta, afectación en alcantarilla</t>
  </si>
  <si>
    <t>ABSCISA: 62+500</t>
  </si>
  <si>
    <t>Hundimiento y/o asentamiento en carriles justamente en el cruce de las alcantarillas, suelos limo arcillosos algo conglomeráticos</t>
  </si>
  <si>
    <t>ABSCISA: 14+900</t>
  </si>
  <si>
    <t>Talud derecho socavado, pérdida de cuneta y descarga, lo que provoca que se siga socavando el talud de relleno.</t>
  </si>
  <si>
    <t>Mejorar el
sistema de
drenaje para
evitar la
acumulación
de agua bajo el
pavimento y
reforzar la
estructura del
pavimento con
materiales
permeables.</t>
  </si>
  <si>
    <t xml:space="preserve"> Implementació
n de muros de
contención y
sistema de
drenaje
profundo para
reducir la
saturación de
los suelos y
estabilizar el
talud.
</t>
  </si>
  <si>
    <t>Rehabilitación
del puente
utilizando
concreto de
alta durabilidad
y técnicas de
impermeabiliza
ción para
prevenir
filtraciones</t>
  </si>
  <si>
    <t>Reemplazo y
mejoramiento
del sistema de
alcantarillado
con tubos de
mayor
capacidad y
materiales
resistentes a la
corrosión y
presión</t>
  </si>
  <si>
    <t>Compactación
del suelo y
mejoramiento
de la base
granular para
garantizar la
estabilidad de
la calzada.</t>
  </si>
  <si>
    <t>Mejora del
drenaje
profundo para
evitar
acumulaciones
de agua
subterránea
que debiliten la
estructura de
la calzada.</t>
  </si>
  <si>
    <t>Reconformació
n de la calzada
y estabilización
del talud con
sistemas de
anclaje y
drenaje
superficial</t>
  </si>
  <si>
    <t xml:space="preserve">Reconstrucció
n de cunetas y
revestimiento
de taludes
para prevenir
la erosión y la
pérdida de
material en la
vía.
</t>
  </si>
  <si>
    <t>Instalación de
barreras
vegetativas y
cunetas
reforzadas
para controlar
la escorrentía y
evitar la
socavación.</t>
  </si>
  <si>
    <t>Mejora del
sistema de
drenaje con
cunetas
revestidas y
desvío de
escorrentía
lejos de las
áreas
vulnerables</t>
  </si>
  <si>
    <t>n Reforzamiento
del sistema de
cunetas y
construcción
de barreras
para evitar el
rebozamiento
de material
sobre la
calzada.</t>
  </si>
  <si>
    <t>Restauración
de cunetas y
estabilización
del talud
mediante
reforestación
con especies
nativas</t>
  </si>
  <si>
    <t>Reemplazo de
alcantarillas
con mayor
capacidad y
reparación del
pavimento con
mezcla
asfáltica
resistente a la
humedad</t>
  </si>
  <si>
    <t xml:space="preserve">Construcción
de cunetas
reforzadas y
estabilización
del pavimento
con capas de
soporte
adicionales.
</t>
  </si>
  <si>
    <t>Reforzar
cunetas con
revestimiento
y mejorar el
drenaje
superficial.</t>
  </si>
  <si>
    <t>Reforzar talud
con muros de
contención y
sistemas de
drenaje
adicionales.</t>
  </si>
  <si>
    <t>Reconstrucció
n del muro de
gaviones y
limpieza del
alcantarillado.</t>
  </si>
  <si>
    <t xml:space="preserve">Construcción
de sistema de
protección en
el área de
desfogue del
agua.
</t>
  </si>
  <si>
    <t>Rehabilitación
del muro de
gaviones y
refuerzo del
sistema de
alcantarillado</t>
  </si>
  <si>
    <t>Mejorar el
cabezal de la
alcantarilla y
realizar
estabilización
del suelo.</t>
  </si>
  <si>
    <t>Reforzar
cabezales de
alcantarillas y
mejorar
cunetas.</t>
  </si>
  <si>
    <t xml:space="preserve">Reparación
del pavimento
y mejora del
sistema de
drenaje.
</t>
  </si>
  <si>
    <t>Reparación
de la cuneta y
desobstrucción de alcantarilla</t>
  </si>
  <si>
    <t>Reforzar talud
derecho y
reparar
cuneta.</t>
  </si>
  <si>
    <t xml:space="preserve">Reforzar
cunetas y
estabilización
del talud con
vegetación.
</t>
  </si>
  <si>
    <t xml:space="preserve">Mejora de
sistema de
drenaje para
controlar
afloramientos
de agua.
</t>
  </si>
  <si>
    <t>Reforzar talud
y cunetas en
el lado
derecho con
materiales
resistentes</t>
  </si>
  <si>
    <t>Estabilización
del talud y
refuerzo del
sistema de
drenaje.</t>
  </si>
  <si>
    <t xml:space="preserve">Reparación
de baches y
mejora de la
impermeabiliz
ación del
pavimento.
</t>
  </si>
  <si>
    <t>Reconstrucció
n de cunetas y
reforzar la
estructura del
pavimento.</t>
  </si>
  <si>
    <t>Reparación
de la calzada
y relleno de
baches con
mezcla
asfáltica.</t>
  </si>
  <si>
    <t xml:space="preserve">Estabilización
del talud con
anclajes y
reforestación.
</t>
  </si>
  <si>
    <t>Reforzar
cuneta y
estabilizar el
talud con
medidas de
drenaje.</t>
  </si>
  <si>
    <t>Estabilización
de la cuneta y
reforzar el
suelo</t>
  </si>
  <si>
    <t>Reforestación
del talud
superior e
implementaci
ón de barreras
de
contención.</t>
  </si>
  <si>
    <t>Reparación
de cuneta y
reforzar
alcantarilla.</t>
  </si>
  <si>
    <t>Estabilización
del suelo y
mejorar
drenaje
superficial</t>
  </si>
  <si>
    <t>Construcción
de barreras de
contención y
mejora del
drenaje.</t>
  </si>
  <si>
    <t>Evaluación
A*B</t>
  </si>
  <si>
    <r>
      <rPr>
        <sz val="8"/>
        <rFont val="Arial MT"/>
        <family val="2"/>
      </rPr>
      <t>NIVEL B</t>
    </r>
  </si>
  <si>
    <r>
      <rPr>
        <sz val="8"/>
        <rFont val="Arial MT"/>
        <family val="2"/>
      </rPr>
      <t>NIVEL C</t>
    </r>
  </si>
  <si>
    <r>
      <rPr>
        <sz val="8"/>
        <rFont val="Arial MT"/>
        <family val="2"/>
      </rPr>
      <t>NIVEL A</t>
    </r>
  </si>
  <si>
    <t>SUMATORIA</t>
  </si>
  <si>
    <t>PUNTAJE</t>
  </si>
  <si>
    <t xml:space="preserve">PUNTAJE 
SUMATORIA / SUMATORIA MÁS ALTA * 5 PUNTOS </t>
  </si>
  <si>
    <t xml:space="preserve">LICITACIÓN PÚBLICA INTERNACIONAL Nro. LPI-MTOPMPR-2024-1-O
“MANTENIMIENTO POR RESULTADOS DE LA CARRETERA E45: “Y” DE BAEZA - NARUPA - HUATARACO - COCA, CON UNA LONGITUD DE 182.55 KM, UBICADA EN LAS PROVINCIAS DE NAPO Y ORELLANA”
METODO DE CALIFICACIÓN POR PUNTAJE - OFERTA ECONÓMICA  </t>
  </si>
  <si>
    <r>
      <t xml:space="preserve">Ing. Eduardo Alexis Bonilla Castro
Subsecretario de la Infraestructura del Transporte
</t>
    </r>
    <r>
      <rPr>
        <b/>
        <sz val="9"/>
        <color rgb="FF000000"/>
        <rFont val="Calibri"/>
        <family val="2"/>
      </rPr>
      <t>Un profesional designado por la máxima autoridad, quien la presidirá</t>
    </r>
    <r>
      <rPr>
        <sz val="9"/>
        <color rgb="FF000000"/>
        <rFont val="Calibri"/>
        <family val="2"/>
      </rPr>
      <t xml:space="preserve">
</t>
    </r>
  </si>
  <si>
    <r>
      <t xml:space="preserve">Ing. Kevin Steven Castro Suárez
Subsecretario de Transporte y Obras Públicas Zonal 2
</t>
    </r>
    <r>
      <rPr>
        <b/>
        <sz val="9"/>
        <color rgb="FF000000"/>
        <rFont val="Calibri"/>
        <family val="2"/>
      </rPr>
      <t>Delegado del Área Requirente</t>
    </r>
    <r>
      <rPr>
        <sz val="9"/>
        <color rgb="FF000000"/>
        <rFont val="Calibri"/>
        <family val="2"/>
      </rPr>
      <t xml:space="preserve">
</t>
    </r>
  </si>
  <si>
    <r>
      <t xml:space="preserve">Ing. Mario David Cantos Salazar
Director Nacional de Estudios de la
Infraestructura del Transporte
</t>
    </r>
    <r>
      <rPr>
        <b/>
        <sz val="9"/>
        <color rgb="FF000000"/>
        <rFont val="Calibri"/>
        <family val="2"/>
      </rPr>
      <t>Profesional afín al objeto de la contratación</t>
    </r>
    <r>
      <rPr>
        <sz val="9"/>
        <color rgb="FF000000"/>
        <rFont val="Calibri"/>
        <family val="2"/>
      </rPr>
      <t xml:space="preserve">
</t>
    </r>
  </si>
  <si>
    <r>
      <t xml:space="preserve">Mgs. Danny Javier Rocafuerte de la Cruz
Director Financiero
</t>
    </r>
    <r>
      <rPr>
        <b/>
        <sz val="9"/>
        <color rgb="FF000000"/>
        <rFont val="Calibri"/>
        <family val="2"/>
      </rPr>
      <t xml:space="preserve">DIRECTOR FINANCIERO
</t>
    </r>
  </si>
  <si>
    <r>
      <t xml:space="preserve">Dr. Diego Alejandro Narváez Solano
Director Jurídico de Contratación Pública
</t>
    </r>
    <r>
      <rPr>
        <b/>
        <sz val="9"/>
        <color rgb="FF000000"/>
        <rFont val="Calibri"/>
        <family val="2"/>
      </rPr>
      <t>DIRECTOR JURÍDICO DE CONTRATACIÓN PÚBLICA DE LA COORDINACIÓN GENERAL DE ASESORÍA JURÍDICA</t>
    </r>
    <r>
      <rPr>
        <sz val="9"/>
        <color rgb="FF000000"/>
        <rFont val="Calibri"/>
        <family val="2"/>
      </rPr>
      <t xml:space="preserve">
</t>
    </r>
  </si>
  <si>
    <t xml:space="preserve">PROPUESTA DE MAYOR INNOVACIÓN </t>
  </si>
  <si>
    <t>CRONOGRAMA DE EJECUCIÓN DE OBRAS OBLIGATORIAS</t>
  </si>
  <si>
    <t xml:space="preserve">PUNTAJE TOTAL DE OTROS PARAMETROS </t>
  </si>
  <si>
    <t xml:space="preserve">Puntaje </t>
  </si>
  <si>
    <t>PROPUESTA DE MAYOR INNOVACIÓN (5 PUNTOS)</t>
  </si>
  <si>
    <t xml:space="preserve">Tiempo de ejecución de OO ofertadas/ meses </t>
  </si>
  <si>
    <t xml:space="preserve">Tiempo de ejecución de OO ofertadas / meses </t>
  </si>
  <si>
    <t xml:space="preserve">PUNTAJE  MENOR PLAZO /  TIEMPO DE EJECUCIÓN OFERTADA DE OO* 5 PUNTOS </t>
  </si>
  <si>
    <t xml:space="preserve">OFERTA ECONÓMICA </t>
  </si>
  <si>
    <t>-</t>
  </si>
  <si>
    <t xml:space="preserve">AUSENTE </t>
  </si>
  <si>
    <t>AUSENTE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</si>
</sst>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rgb="FFFFFFFF"/>
      <name val="Calibri"/>
      <family val="2"/>
    </font>
    <font>
      <b/>
      <sz val="9"/>
      <color theme="0"/>
      <name val="Calibri"/>
      <family val="2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8"/>
      <color theme="0"/>
      <name val="Calibri"/>
      <family val="2"/>
    </font>
    <font>
      <b/>
      <sz val="8"/>
      <color rgb="FF000000"/>
      <name val="Calibri"/>
      <family val="2"/>
    </font>
    <font>
      <sz val="9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Arial Narrow"/>
      <family val="2"/>
    </font>
    <font>
      <b/>
      <vertAlign val="subscript"/>
      <sz val="11"/>
      <color theme="1"/>
      <name val="Arial Narrow"/>
      <family val="2"/>
    </font>
    <font>
      <vertAlign val="subscript"/>
      <sz val="11"/>
      <color theme="1"/>
      <name val="Arial Narrow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  <scheme val="minor"/>
    </font>
    <font>
      <sz val="8"/>
      <name val="Arial MT"/>
    </font>
    <font>
      <sz val="8"/>
      <name val="Arial MT"/>
      <family val="2"/>
    </font>
    <font>
      <sz val="6.5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</font>
    <font>
      <b/>
      <sz val="8"/>
      <color theme="2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A8D08D"/>
        <bgColor rgb="FFA8D08D"/>
      </patternFill>
    </fill>
    <fill>
      <patternFill patternType="solid">
        <fgColor rgb="FFFBE4D5"/>
        <bgColor rgb="FFFBE4D5"/>
      </patternFill>
    </fill>
    <fill>
      <patternFill patternType="solid">
        <fgColor rgb="FFDD3FCE"/>
        <bgColor rgb="FFDD3FCE"/>
      </patternFill>
    </fill>
    <fill>
      <patternFill patternType="solid">
        <fgColor rgb="FFDEEAF6"/>
        <bgColor rgb="FFDEEAF6"/>
      </patternFill>
    </fill>
    <fill>
      <patternFill patternType="solid">
        <fgColor rgb="FF548135"/>
        <bgColor rgb="FF548135"/>
      </patternFill>
    </fill>
    <fill>
      <patternFill patternType="solid">
        <fgColor rgb="FF073763"/>
        <bgColor rgb="FF073763"/>
      </patternFill>
    </fill>
    <fill>
      <patternFill patternType="solid">
        <fgColor rgb="FFA4C2F4"/>
        <bgColor rgb="FFA4C2F4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</patternFill>
    </fill>
    <fill>
      <patternFill patternType="solid">
        <fgColor rgb="FF92D050"/>
      </patternFill>
    </fill>
    <fill>
      <patternFill patternType="solid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4F"/>
      </patternFill>
    </fill>
    <fill>
      <patternFill patternType="solid">
        <fgColor rgb="FF002060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5" fillId="0" borderId="19"/>
  </cellStyleXfs>
  <cellXfs count="224">
    <xf numFmtId="0" fontId="0" fillId="0" borderId="0" xfId="0"/>
    <xf numFmtId="0" fontId="4" fillId="2" borderId="4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/>
    <xf numFmtId="0" fontId="9" fillId="0" borderId="10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/>
    </xf>
    <xf numFmtId="2" fontId="5" fillId="4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/>
    <xf numFmtId="0" fontId="5" fillId="0" borderId="0" xfId="0" applyFont="1"/>
    <xf numFmtId="0" fontId="10" fillId="0" borderId="0" xfId="0" applyFont="1"/>
    <xf numFmtId="0" fontId="12" fillId="2" borderId="4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2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10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2" borderId="4" xfId="0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center"/>
    </xf>
    <xf numFmtId="0" fontId="4" fillId="2" borderId="4" xfId="0" applyFont="1" applyFill="1" applyBorder="1" applyAlignment="1">
      <alignment vertical="top" wrapText="1"/>
    </xf>
    <xf numFmtId="164" fontId="5" fillId="0" borderId="5" xfId="0" applyNumberFormat="1" applyFont="1" applyBorder="1" applyAlignment="1">
      <alignment horizontal="center" vertical="center"/>
    </xf>
    <xf numFmtId="0" fontId="13" fillId="0" borderId="0" xfId="0" applyFont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5" fillId="5" borderId="5" xfId="0" applyFont="1" applyFill="1" applyBorder="1"/>
    <xf numFmtId="0" fontId="5" fillId="0" borderId="23" xfId="0" applyFont="1" applyBorder="1"/>
    <xf numFmtId="2" fontId="5" fillId="0" borderId="11" xfId="0" applyNumberFormat="1" applyFont="1" applyBorder="1"/>
    <xf numFmtId="0" fontId="14" fillId="0" borderId="5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left" vertical="top"/>
    </xf>
    <xf numFmtId="0" fontId="18" fillId="7" borderId="11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9" fillId="0" borderId="5" xfId="0" applyFont="1" applyBorder="1" applyAlignment="1">
      <alignment wrapText="1"/>
    </xf>
    <xf numFmtId="0" fontId="18" fillId="2" borderId="11" xfId="0" applyFont="1" applyFill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top" wrapText="1"/>
    </xf>
    <xf numFmtId="0" fontId="18" fillId="3" borderId="11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top"/>
    </xf>
    <xf numFmtId="0" fontId="17" fillId="0" borderId="11" xfId="0" applyFont="1" applyBorder="1" applyAlignment="1">
      <alignment horizontal="center" vertical="top"/>
    </xf>
    <xf numFmtId="0" fontId="20" fillId="0" borderId="0" xfId="0" applyFont="1"/>
    <xf numFmtId="0" fontId="21" fillId="8" borderId="11" xfId="0" applyFont="1" applyFill="1" applyBorder="1" applyAlignment="1">
      <alignment horizontal="right"/>
    </xf>
    <xf numFmtId="2" fontId="22" fillId="0" borderId="11" xfId="0" applyNumberFormat="1" applyFont="1" applyBorder="1" applyAlignment="1">
      <alignment horizontal="center"/>
    </xf>
    <xf numFmtId="0" fontId="21" fillId="9" borderId="11" xfId="0" applyFont="1" applyFill="1" applyBorder="1" applyAlignment="1">
      <alignment horizontal="right"/>
    </xf>
    <xf numFmtId="0" fontId="0" fillId="0" borderId="0" xfId="0"/>
    <xf numFmtId="0" fontId="17" fillId="0" borderId="19" xfId="0" applyFont="1" applyBorder="1" applyAlignment="1">
      <alignment horizontal="left" vertical="top"/>
    </xf>
    <xf numFmtId="0" fontId="9" fillId="0" borderId="19" xfId="0" applyFont="1" applyBorder="1" applyAlignment="1">
      <alignment wrapText="1"/>
    </xf>
    <xf numFmtId="0" fontId="27" fillId="0" borderId="2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vertical="top" wrapText="1"/>
    </xf>
    <xf numFmtId="0" fontId="18" fillId="7" borderId="14" xfId="0" applyFont="1" applyFill="1" applyBorder="1" applyAlignment="1">
      <alignment horizontal="center" vertical="center" wrapText="1"/>
    </xf>
    <xf numFmtId="0" fontId="3" fillId="0" borderId="19" xfId="0" applyFont="1" applyBorder="1" applyAlignment="1"/>
    <xf numFmtId="0" fontId="17" fillId="0" borderId="29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9" fontId="32" fillId="16" borderId="29" xfId="0" applyNumberFormat="1" applyFont="1" applyFill="1" applyBorder="1" applyAlignment="1">
      <alignment horizontal="center" vertical="center" shrinkToFit="1"/>
    </xf>
    <xf numFmtId="9" fontId="32" fillId="15" borderId="29" xfId="0" applyNumberFormat="1" applyFont="1" applyFill="1" applyBorder="1" applyAlignment="1">
      <alignment horizontal="center" vertical="top" shrinkToFit="1"/>
    </xf>
    <xf numFmtId="9" fontId="32" fillId="15" borderId="29" xfId="0" applyNumberFormat="1" applyFont="1" applyFill="1" applyBorder="1" applyAlignment="1">
      <alignment horizontal="center" vertical="center" shrinkToFit="1"/>
    </xf>
    <xf numFmtId="9" fontId="32" fillId="17" borderId="29" xfId="0" applyNumberFormat="1" applyFont="1" applyFill="1" applyBorder="1" applyAlignment="1">
      <alignment horizontal="center" vertical="center" shrinkToFit="1"/>
    </xf>
    <xf numFmtId="9" fontId="32" fillId="14" borderId="29" xfId="0" applyNumberFormat="1" applyFont="1" applyFill="1" applyBorder="1" applyAlignment="1">
      <alignment horizontal="center" vertical="center" shrinkToFit="1"/>
    </xf>
    <xf numFmtId="0" fontId="27" fillId="0" borderId="19" xfId="0" applyFont="1" applyBorder="1" applyAlignment="1">
      <alignment horizontal="left" vertical="center" wrapText="1" indent="1"/>
    </xf>
    <xf numFmtId="0" fontId="28" fillId="0" borderId="19" xfId="0" applyFont="1" applyBorder="1" applyAlignment="1">
      <alignment horizontal="left" wrapText="1"/>
    </xf>
    <xf numFmtId="0" fontId="29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top" wrapText="1"/>
    </xf>
    <xf numFmtId="2" fontId="27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0" fontId="17" fillId="0" borderId="29" xfId="0" applyFont="1" applyBorder="1" applyAlignment="1">
      <alignment horizontal="center" vertical="center" wrapText="1"/>
    </xf>
    <xf numFmtId="2" fontId="27" fillId="0" borderId="29" xfId="0" applyNumberFormat="1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6" fillId="0" borderId="19" xfId="1" applyFont="1" applyAlignment="1">
      <alignment horizontal="left" vertical="top"/>
    </xf>
    <xf numFmtId="0" fontId="20" fillId="0" borderId="19" xfId="1" applyFont="1" applyAlignment="1">
      <alignment horizontal="left" vertical="top"/>
    </xf>
    <xf numFmtId="0" fontId="20" fillId="0" borderId="34" xfId="1" applyFont="1" applyBorder="1" applyAlignment="1">
      <alignment horizontal="center" vertical="top" wrapText="1"/>
    </xf>
    <xf numFmtId="0" fontId="20" fillId="0" borderId="34" xfId="1" applyFont="1" applyBorder="1" applyAlignment="1">
      <alignment horizontal="center" vertical="center" wrapText="1"/>
    </xf>
    <xf numFmtId="0" fontId="36" fillId="0" borderId="34" xfId="1" applyFont="1" applyBorder="1" applyAlignment="1">
      <alignment horizontal="center" vertical="top"/>
    </xf>
    <xf numFmtId="0" fontId="16" fillId="0" borderId="34" xfId="1" applyFont="1" applyBorder="1" applyAlignment="1">
      <alignment horizontal="left" vertical="top"/>
    </xf>
    <xf numFmtId="0" fontId="36" fillId="0" borderId="19" xfId="1" applyFont="1" applyBorder="1" applyAlignment="1">
      <alignment horizontal="left" vertical="top"/>
    </xf>
    <xf numFmtId="0" fontId="37" fillId="18" borderId="29" xfId="0" applyFont="1" applyFill="1" applyBorder="1" applyAlignment="1">
      <alignment horizontal="center" vertical="center" wrapText="1"/>
    </xf>
    <xf numFmtId="0" fontId="37" fillId="18" borderId="49" xfId="0" applyFont="1" applyFill="1" applyBorder="1" applyAlignment="1">
      <alignment horizontal="center" vertical="top" wrapText="1"/>
    </xf>
    <xf numFmtId="0" fontId="9" fillId="0" borderId="33" xfId="0" applyFont="1" applyBorder="1" applyAlignment="1">
      <alignment vertical="center" wrapText="1"/>
    </xf>
    <xf numFmtId="0" fontId="0" fillId="0" borderId="19" xfId="0" applyBorder="1"/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29" xfId="0" applyNumberFormat="1" applyBorder="1" applyAlignment="1">
      <alignment vertical="center"/>
    </xf>
    <xf numFmtId="0" fontId="9" fillId="0" borderId="6" xfId="0" applyFont="1" applyBorder="1" applyAlignment="1">
      <alignment horizontal="left" vertical="center" wrapText="1"/>
    </xf>
    <xf numFmtId="2" fontId="34" fillId="0" borderId="11" xfId="0" applyNumberFormat="1" applyFont="1" applyBorder="1" applyAlignment="1">
      <alignment horizontal="center"/>
    </xf>
    <xf numFmtId="0" fontId="29" fillId="0" borderId="2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7" fillId="18" borderId="49" xfId="0" applyFont="1" applyFill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2" fontId="38" fillId="0" borderId="29" xfId="0" applyNumberFormat="1" applyFont="1" applyBorder="1" applyAlignment="1">
      <alignment horizontal="center" vertical="center"/>
    </xf>
    <xf numFmtId="0" fontId="12" fillId="2" borderId="50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 vertical="center" wrapText="1"/>
    </xf>
    <xf numFmtId="0" fontId="21" fillId="8" borderId="23" xfId="0" applyFont="1" applyFill="1" applyBorder="1" applyAlignment="1">
      <alignment horizontal="right"/>
    </xf>
    <xf numFmtId="2" fontId="20" fillId="0" borderId="29" xfId="0" applyNumberFormat="1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0" fillId="0" borderId="35" xfId="1" applyFont="1" applyBorder="1" applyAlignment="1">
      <alignment horizontal="center" vertical="top" wrapText="1"/>
    </xf>
    <xf numFmtId="0" fontId="20" fillId="0" borderId="36" xfId="1" applyFont="1" applyBorder="1" applyAlignment="1">
      <alignment horizontal="center" vertical="top" wrapText="1"/>
    </xf>
    <xf numFmtId="0" fontId="16" fillId="0" borderId="34" xfId="1" applyFont="1" applyBorder="1" applyAlignment="1">
      <alignment horizontal="center" vertical="center"/>
    </xf>
    <xf numFmtId="0" fontId="36" fillId="0" borderId="34" xfId="1" applyFont="1" applyBorder="1" applyAlignment="1">
      <alignment horizontal="center" vertical="center"/>
    </xf>
    <xf numFmtId="0" fontId="36" fillId="0" borderId="44" xfId="1" applyFont="1" applyBorder="1" applyAlignment="1">
      <alignment horizontal="center" vertical="top"/>
    </xf>
    <xf numFmtId="0" fontId="36" fillId="0" borderId="45" xfId="1" applyFont="1" applyBorder="1" applyAlignment="1">
      <alignment horizontal="center" vertical="top"/>
    </xf>
    <xf numFmtId="0" fontId="36" fillId="0" borderId="46" xfId="1" applyFont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/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8" fillId="0" borderId="6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6" fillId="0" borderId="38" xfId="1" applyFont="1" applyBorder="1" applyAlignment="1">
      <alignment horizontal="center" vertical="top"/>
    </xf>
    <xf numFmtId="0" fontId="36" fillId="0" borderId="39" xfId="1" applyFont="1" applyBorder="1" applyAlignment="1">
      <alignment horizontal="center" vertical="top"/>
    </xf>
    <xf numFmtId="0" fontId="36" fillId="0" borderId="40" xfId="1" applyFont="1" applyBorder="1" applyAlignment="1">
      <alignment horizontal="center" vertical="top"/>
    </xf>
    <xf numFmtId="0" fontId="36" fillId="0" borderId="41" xfId="1" applyFont="1" applyBorder="1" applyAlignment="1">
      <alignment horizontal="center" vertical="top"/>
    </xf>
    <xf numFmtId="0" fontId="36" fillId="0" borderId="42" xfId="1" applyFont="1" applyBorder="1" applyAlignment="1">
      <alignment horizontal="center" vertical="top"/>
    </xf>
    <xf numFmtId="0" fontId="36" fillId="0" borderId="43" xfId="1" applyFont="1" applyBorder="1" applyAlignment="1">
      <alignment horizontal="center" vertical="top"/>
    </xf>
    <xf numFmtId="0" fontId="20" fillId="0" borderId="35" xfId="1" applyFont="1" applyBorder="1" applyAlignment="1">
      <alignment horizontal="center" vertical="center" wrapText="1"/>
    </xf>
    <xf numFmtId="0" fontId="20" fillId="0" borderId="36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top"/>
    </xf>
    <xf numFmtId="0" fontId="16" fillId="0" borderId="36" xfId="1" applyFont="1" applyBorder="1" applyAlignment="1">
      <alignment horizontal="center" vertical="top"/>
    </xf>
    <xf numFmtId="0" fontId="34" fillId="0" borderId="38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center"/>
    </xf>
    <xf numFmtId="0" fontId="3" fillId="0" borderId="21" xfId="0" applyFont="1" applyBorder="1"/>
    <xf numFmtId="0" fontId="3" fillId="0" borderId="22" xfId="0" applyFont="1" applyBorder="1"/>
    <xf numFmtId="0" fontId="14" fillId="0" borderId="0" xfId="0" applyFont="1" applyAlignment="1">
      <alignment horizontal="left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9" xfId="0" applyFont="1" applyBorder="1"/>
    <xf numFmtId="0" fontId="14" fillId="0" borderId="6" xfId="0" applyFont="1" applyBorder="1" applyAlignment="1">
      <alignment horizontal="left" vertical="center"/>
    </xf>
    <xf numFmtId="0" fontId="29" fillId="0" borderId="30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 wrapText="1" indent="1"/>
    </xf>
    <xf numFmtId="0" fontId="27" fillId="0" borderId="32" xfId="0" applyFont="1" applyBorder="1" applyAlignment="1">
      <alignment horizontal="left" vertical="center" wrapText="1" indent="1"/>
    </xf>
    <xf numFmtId="0" fontId="28" fillId="0" borderId="30" xfId="0" applyFont="1" applyBorder="1" applyAlignment="1">
      <alignment horizontal="left" wrapText="1"/>
    </xf>
    <xf numFmtId="0" fontId="28" fillId="0" borderId="32" xfId="0" applyFont="1" applyBorder="1" applyAlignment="1">
      <alignment horizontal="left" wrapText="1"/>
    </xf>
    <xf numFmtId="0" fontId="30" fillId="14" borderId="30" xfId="0" applyFont="1" applyFill="1" applyBorder="1" applyAlignment="1">
      <alignment horizontal="left" vertical="center" wrapText="1" indent="2"/>
    </xf>
    <xf numFmtId="0" fontId="30" fillId="14" borderId="32" xfId="0" applyFont="1" applyFill="1" applyBorder="1" applyAlignment="1">
      <alignment horizontal="left" vertical="center" wrapText="1" indent="2"/>
    </xf>
    <xf numFmtId="0" fontId="12" fillId="2" borderId="1" xfId="0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30" fillId="12" borderId="30" xfId="0" applyFont="1" applyFill="1" applyBorder="1" applyAlignment="1">
      <alignment horizontal="left" vertical="center" wrapText="1" indent="2"/>
    </xf>
    <xf numFmtId="0" fontId="30" fillId="12" borderId="32" xfId="0" applyFont="1" applyFill="1" applyBorder="1" applyAlignment="1">
      <alignment horizontal="left" vertical="center" wrapText="1" indent="2"/>
    </xf>
    <xf numFmtId="0" fontId="30" fillId="13" borderId="30" xfId="0" applyFont="1" applyFill="1" applyBorder="1" applyAlignment="1">
      <alignment horizontal="left" vertical="center" wrapText="1" indent="1"/>
    </xf>
    <xf numFmtId="0" fontId="30" fillId="13" borderId="32" xfId="0" applyFont="1" applyFill="1" applyBorder="1" applyAlignment="1">
      <alignment horizontal="left" vertical="center" wrapText="1" indent="1"/>
    </xf>
    <xf numFmtId="0" fontId="17" fillId="0" borderId="30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30" fillId="11" borderId="30" xfId="0" applyFont="1" applyFill="1" applyBorder="1" applyAlignment="1">
      <alignment horizontal="left" vertical="center" wrapText="1" indent="2"/>
    </xf>
    <xf numFmtId="0" fontId="30" fillId="11" borderId="32" xfId="0" applyFont="1" applyFill="1" applyBorder="1" applyAlignment="1">
      <alignment horizontal="left" vertical="center" wrapText="1" indent="2"/>
    </xf>
    <xf numFmtId="0" fontId="16" fillId="6" borderId="6" xfId="0" applyFont="1" applyFill="1" applyBorder="1" applyAlignment="1">
      <alignment horizontal="left" vertical="top"/>
    </xf>
    <xf numFmtId="0" fontId="18" fillId="2" borderId="20" xfId="0" applyFont="1" applyFill="1" applyBorder="1" applyAlignment="1">
      <alignment horizontal="center" vertical="top"/>
    </xf>
    <xf numFmtId="0" fontId="18" fillId="2" borderId="28" xfId="0" applyFont="1" applyFill="1" applyBorder="1" applyAlignment="1">
      <alignment horizontal="center" vertical="top"/>
    </xf>
    <xf numFmtId="0" fontId="18" fillId="2" borderId="21" xfId="0" applyFont="1" applyFill="1" applyBorder="1" applyAlignment="1">
      <alignment horizontal="center" vertical="top"/>
    </xf>
    <xf numFmtId="0" fontId="18" fillId="2" borderId="22" xfId="0" applyFont="1" applyFill="1" applyBorder="1" applyAlignment="1">
      <alignment horizontal="center" vertical="top"/>
    </xf>
    <xf numFmtId="0" fontId="18" fillId="2" borderId="20" xfId="0" applyFont="1" applyFill="1" applyBorder="1" applyAlignment="1">
      <alignment horizontal="center" vertical="top" wrapText="1"/>
    </xf>
    <xf numFmtId="0" fontId="18" fillId="2" borderId="24" xfId="0" applyFont="1" applyFill="1" applyBorder="1" applyAlignment="1">
      <alignment horizontal="center" vertical="top"/>
    </xf>
    <xf numFmtId="0" fontId="18" fillId="2" borderId="25" xfId="0" applyFont="1" applyFill="1" applyBorder="1" applyAlignment="1">
      <alignment horizontal="center" vertical="top" wrapText="1"/>
    </xf>
    <xf numFmtId="0" fontId="3" fillId="0" borderId="26" xfId="0" applyFont="1" applyBorder="1"/>
    <xf numFmtId="0" fontId="3" fillId="0" borderId="27" xfId="0" applyFont="1" applyBorder="1"/>
    <xf numFmtId="0" fontId="18" fillId="2" borderId="28" xfId="0" applyFont="1" applyFill="1" applyBorder="1" applyAlignment="1">
      <alignment horizontal="center" vertical="top" wrapText="1"/>
    </xf>
    <xf numFmtId="0" fontId="18" fillId="2" borderId="21" xfId="0" applyFont="1" applyFill="1" applyBorder="1" applyAlignment="1">
      <alignment horizontal="center" vertical="top" wrapText="1"/>
    </xf>
    <xf numFmtId="0" fontId="18" fillId="2" borderId="22" xfId="0" applyFont="1" applyFill="1" applyBorder="1" applyAlignment="1">
      <alignment horizontal="center" vertical="top" wrapText="1"/>
    </xf>
    <xf numFmtId="0" fontId="27" fillId="0" borderId="31" xfId="0" applyFont="1" applyBorder="1" applyAlignment="1">
      <alignment horizontal="left" vertical="center" wrapText="1" indent="1"/>
    </xf>
    <xf numFmtId="0" fontId="27" fillId="0" borderId="3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0" fillId="10" borderId="30" xfId="0" applyFont="1" applyFill="1" applyBorder="1" applyAlignment="1">
      <alignment horizontal="left" vertical="center" wrapText="1" indent="2"/>
    </xf>
    <xf numFmtId="0" fontId="30" fillId="10" borderId="32" xfId="0" applyFont="1" applyFill="1" applyBorder="1" applyAlignment="1">
      <alignment horizontal="left" vertical="center" wrapText="1" indent="2"/>
    </xf>
    <xf numFmtId="0" fontId="30" fillId="10" borderId="31" xfId="0" applyFont="1" applyFill="1" applyBorder="1" applyAlignment="1">
      <alignment horizontal="left" vertical="center" wrapText="1" indent="2"/>
    </xf>
    <xf numFmtId="0" fontId="0" fillId="0" borderId="1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39" fillId="0" borderId="29" xfId="0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8FB32FD2-13DF-473A-A22A-47A14B444C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selection activeCell="I12" sqref="I12"/>
    </sheetView>
  </sheetViews>
  <sheetFormatPr baseColWidth="10" defaultColWidth="14.44140625" defaultRowHeight="15" customHeight="1"/>
  <cols>
    <col min="1" max="1" width="36.6640625" customWidth="1"/>
    <col min="2" max="2" width="5.88671875" customWidth="1"/>
    <col min="3" max="3" width="39.33203125" customWidth="1"/>
    <col min="4" max="4" width="12.5546875" customWidth="1"/>
    <col min="5" max="5" width="34.5546875" customWidth="1"/>
    <col min="6" max="6" width="6.33203125" customWidth="1"/>
    <col min="7" max="7" width="37.5546875" customWidth="1"/>
    <col min="8" max="8" width="6.88671875" customWidth="1"/>
    <col min="9" max="9" width="36.5546875" customWidth="1"/>
    <col min="10" max="26" width="10.6640625" customWidth="1"/>
  </cols>
  <sheetData>
    <row r="1" spans="1:26" ht="81.75" customHeight="1">
      <c r="A1" s="18"/>
      <c r="B1" s="121" t="s">
        <v>253</v>
      </c>
      <c r="C1" s="122"/>
      <c r="D1" s="122"/>
      <c r="E1" s="122"/>
      <c r="F1" s="122"/>
      <c r="G1" s="122"/>
      <c r="H1" s="123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7.25" customHeight="1" thickBot="1">
      <c r="A3" s="19" t="s">
        <v>0</v>
      </c>
      <c r="B3" s="18"/>
      <c r="C3" s="20">
        <v>50</v>
      </c>
      <c r="D3" s="21"/>
      <c r="E3" s="2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2" customHeight="1">
      <c r="A4" s="22"/>
      <c r="B4" s="18"/>
      <c r="C4" s="23"/>
      <c r="D4" s="21"/>
      <c r="E4" s="24"/>
      <c r="F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2" customHeight="1" thickBot="1">
      <c r="A5" s="18"/>
      <c r="B5" s="18"/>
      <c r="C5" s="18"/>
      <c r="D5" s="18"/>
      <c r="E5" s="18"/>
      <c r="F5" s="26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2.2" customHeight="1">
      <c r="A6" s="18"/>
      <c r="B6" s="18"/>
      <c r="C6" s="90" t="s">
        <v>1</v>
      </c>
      <c r="D6" s="91"/>
      <c r="E6" s="90" t="s">
        <v>2</v>
      </c>
      <c r="F6" s="2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39.6" customHeight="1">
      <c r="A7" s="18"/>
      <c r="B7" s="18"/>
      <c r="C7" s="27" t="s">
        <v>6</v>
      </c>
      <c r="D7" s="28"/>
      <c r="E7" s="27" t="s">
        <v>7</v>
      </c>
      <c r="F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8" customHeight="1" thickBot="1">
      <c r="A8" s="19" t="s">
        <v>3</v>
      </c>
      <c r="B8" s="18"/>
      <c r="C8" s="18"/>
      <c r="D8" s="18"/>
      <c r="E8" s="18"/>
      <c r="F8" s="30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2" customHeight="1" thickBot="1">
      <c r="A9" s="18"/>
      <c r="B9" s="18"/>
      <c r="C9" s="29">
        <v>30807117.800000001</v>
      </c>
      <c r="D9" s="30"/>
      <c r="E9" s="29">
        <v>34590805.799999997</v>
      </c>
      <c r="F9" s="31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8.75" customHeight="1" thickBot="1">
      <c r="A10" s="32" t="s">
        <v>8</v>
      </c>
      <c r="B10" s="18"/>
      <c r="C10" s="31"/>
      <c r="D10" s="31"/>
      <c r="E10" s="31"/>
      <c r="F10" s="30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2" customHeight="1" thickBot="1">
      <c r="A11" s="18"/>
      <c r="B11" s="18"/>
      <c r="C11" s="20">
        <v>50</v>
      </c>
      <c r="D11" s="30"/>
      <c r="E11" s="20">
        <v>49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2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2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2" customHeight="1" thickBo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2" customHeight="1" thickBot="1">
      <c r="A15" s="128"/>
      <c r="B15" s="92"/>
      <c r="C15" s="128"/>
      <c r="D15" s="92"/>
      <c r="E15" s="126" t="s">
        <v>269</v>
      </c>
      <c r="F15" s="127"/>
      <c r="G15" s="9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2" customHeight="1" thickBot="1">
      <c r="A16" s="129"/>
      <c r="B16" s="92"/>
      <c r="C16" s="129"/>
      <c r="D16" s="92"/>
      <c r="E16" s="127"/>
      <c r="F16" s="127"/>
      <c r="G16" s="9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33" customHeight="1" thickBot="1">
      <c r="A17" s="130"/>
      <c r="B17" s="92"/>
      <c r="C17" s="130"/>
      <c r="D17" s="92"/>
      <c r="E17" s="127"/>
      <c r="F17" s="127"/>
      <c r="G17" s="9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58.8" customHeight="1" thickBot="1">
      <c r="A18" s="94" t="s">
        <v>254</v>
      </c>
      <c r="B18" s="93"/>
      <c r="C18" s="95" t="s">
        <v>255</v>
      </c>
      <c r="D18" s="92"/>
      <c r="E18" s="124" t="s">
        <v>256</v>
      </c>
      <c r="F18" s="125"/>
      <c r="G18" s="92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58.8" customHeight="1" thickBot="1">
      <c r="A19" s="92"/>
      <c r="B19" s="92"/>
      <c r="C19" s="92"/>
      <c r="D19" s="92"/>
      <c r="E19" s="92"/>
      <c r="F19" s="92"/>
      <c r="G19" s="92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58.8" customHeight="1" thickBot="1">
      <c r="A20" s="96"/>
      <c r="B20" s="92"/>
      <c r="C20" s="97"/>
      <c r="D20" s="92"/>
      <c r="E20" s="92"/>
      <c r="F20" s="92"/>
      <c r="G20" s="92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61.2" customHeight="1" thickBot="1">
      <c r="A21" s="94" t="s">
        <v>257</v>
      </c>
      <c r="B21" s="92"/>
      <c r="C21" s="94" t="s">
        <v>258</v>
      </c>
      <c r="D21" s="92"/>
      <c r="E21" s="92"/>
      <c r="F21" s="92"/>
      <c r="G21" s="92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2" customHeight="1">
      <c r="D22" s="92"/>
      <c r="E22" s="92"/>
      <c r="F22" s="92"/>
      <c r="G22" s="92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2" customHeight="1">
      <c r="A23" s="92"/>
      <c r="B23" s="92"/>
      <c r="C23" s="92"/>
      <c r="D23" s="92"/>
      <c r="E23" s="92"/>
      <c r="F23" s="92"/>
      <c r="G23" s="92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" customHeight="1">
      <c r="A24" s="92"/>
      <c r="B24" s="92"/>
      <c r="C24" s="92"/>
      <c r="D24" s="92"/>
      <c r="E24" s="92"/>
      <c r="F24" s="92"/>
      <c r="G24" s="92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" customHeight="1">
      <c r="A25" s="92"/>
      <c r="B25" s="92"/>
      <c r="C25" s="92"/>
      <c r="D25" s="92"/>
      <c r="E25" s="92"/>
      <c r="F25" s="92"/>
      <c r="G25" s="92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" customHeight="1">
      <c r="A26" s="92"/>
      <c r="B26" s="92"/>
      <c r="C26" s="92"/>
      <c r="D26" s="92"/>
      <c r="E26" s="92"/>
      <c r="F26" s="92"/>
      <c r="G26" s="92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" customHeight="1">
      <c r="A27" s="92"/>
      <c r="B27" s="92"/>
      <c r="C27" s="92"/>
      <c r="D27" s="92"/>
      <c r="E27" s="92"/>
      <c r="F27" s="92"/>
      <c r="G27" s="92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" customHeight="1">
      <c r="A28" s="92"/>
      <c r="B28" s="92"/>
      <c r="C28" s="92"/>
      <c r="D28" s="92"/>
      <c r="E28" s="92"/>
      <c r="F28" s="92"/>
      <c r="G28" s="92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" customHeight="1">
      <c r="A29" s="92"/>
      <c r="B29" s="92"/>
      <c r="C29" s="92"/>
      <c r="D29" s="92"/>
      <c r="E29" s="92"/>
      <c r="F29" s="92"/>
      <c r="G29" s="92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" customHeight="1">
      <c r="A30" s="92"/>
      <c r="B30" s="92"/>
      <c r="C30" s="92"/>
      <c r="D30" s="92"/>
      <c r="E30" s="92"/>
      <c r="F30" s="92"/>
      <c r="G30" s="92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" customHeight="1">
      <c r="A31" s="92"/>
      <c r="B31" s="92"/>
      <c r="C31" s="92"/>
      <c r="D31" s="92"/>
      <c r="E31" s="92"/>
      <c r="F31" s="92"/>
      <c r="G31" s="92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2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2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2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2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2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2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2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2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2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2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2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2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2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2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2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5">
    <mergeCell ref="B1:H1"/>
    <mergeCell ref="E18:F18"/>
    <mergeCell ref="E15:F17"/>
    <mergeCell ref="C15:C17"/>
    <mergeCell ref="A15:A17"/>
  </mergeCells>
  <pageMargins left="0.7" right="0.7" top="0.75" bottom="0.75" header="0" footer="0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0"/>
  <sheetViews>
    <sheetView topLeftCell="A31" workbookViewId="0">
      <selection activeCell="F34" sqref="F34:H36"/>
    </sheetView>
  </sheetViews>
  <sheetFormatPr baseColWidth="10" defaultColWidth="14.44140625" defaultRowHeight="15" customHeight="1"/>
  <cols>
    <col min="1" max="1" width="48.6640625" customWidth="1"/>
    <col min="2" max="2" width="32.33203125" customWidth="1"/>
    <col min="3" max="3" width="35.109375" customWidth="1"/>
    <col min="4" max="4" width="10.6640625" customWidth="1"/>
    <col min="5" max="5" width="26.5546875" customWidth="1"/>
    <col min="6" max="6" width="10.6640625" customWidth="1"/>
    <col min="7" max="7" width="27.6640625" customWidth="1"/>
    <col min="8" max="8" width="10.6640625" customWidth="1"/>
    <col min="9" max="9" width="24.88671875" customWidth="1"/>
    <col min="10" max="26" width="10.6640625" customWidth="1"/>
  </cols>
  <sheetData>
    <row r="1" spans="1:26" ht="81.75" customHeight="1">
      <c r="A1" s="18"/>
      <c r="B1" s="121" t="s">
        <v>9</v>
      </c>
      <c r="C1" s="122"/>
      <c r="D1" s="122"/>
      <c r="E1" s="122"/>
      <c r="F1" s="122"/>
      <c r="G1" s="122"/>
      <c r="H1" s="123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4.25" customHeight="1"/>
    <row r="3" spans="1:26" ht="21.75" customHeight="1">
      <c r="A3" s="1" t="s">
        <v>10</v>
      </c>
      <c r="C3" s="33">
        <v>35939072.009999998</v>
      </c>
      <c r="D3" s="2"/>
      <c r="E3" s="3"/>
    </row>
    <row r="4" spans="1:26" ht="14.25" customHeight="1">
      <c r="A4" s="4"/>
      <c r="C4" s="5"/>
      <c r="D4" s="2"/>
      <c r="E4" s="6"/>
    </row>
    <row r="5" spans="1:26" ht="30" customHeight="1">
      <c r="A5" s="34" t="s">
        <v>11</v>
      </c>
      <c r="C5" s="35">
        <f>C3*1.25</f>
        <v>44923840.012499996</v>
      </c>
      <c r="D5" s="17"/>
      <c r="E5" s="17"/>
    </row>
    <row r="6" spans="1:26" ht="14.25" customHeight="1">
      <c r="A6" s="36"/>
    </row>
    <row r="7" spans="1:26" ht="18" customHeight="1">
      <c r="A7" s="34" t="s">
        <v>12</v>
      </c>
      <c r="C7" s="37">
        <v>15</v>
      </c>
    </row>
    <row r="8" spans="1:26" ht="14.25" customHeight="1">
      <c r="A8" s="36"/>
    </row>
    <row r="9" spans="1:26" ht="14.25" customHeight="1">
      <c r="A9" s="36"/>
      <c r="C9" s="38"/>
      <c r="D9" s="38"/>
      <c r="E9" s="38"/>
      <c r="F9" s="38"/>
      <c r="G9" s="38"/>
      <c r="H9" s="38"/>
      <c r="I9" s="38"/>
      <c r="J9" s="38"/>
    </row>
    <row r="10" spans="1:26" ht="14.25" customHeight="1">
      <c r="A10" s="36"/>
      <c r="C10" s="39" t="s">
        <v>1</v>
      </c>
      <c r="D10" s="7"/>
      <c r="E10" s="39" t="s">
        <v>2</v>
      </c>
      <c r="F10" s="7"/>
      <c r="H10" s="7"/>
      <c r="J10" s="7"/>
    </row>
    <row r="11" spans="1:26" ht="55.8" customHeight="1">
      <c r="A11" s="36"/>
      <c r="C11" s="40" t="s">
        <v>6</v>
      </c>
      <c r="D11" s="15"/>
      <c r="E11" s="40" t="s">
        <v>7</v>
      </c>
      <c r="F11" s="15"/>
      <c r="H11" s="15"/>
    </row>
    <row r="12" spans="1:26" ht="14.25" customHeight="1">
      <c r="A12" s="36"/>
    </row>
    <row r="13" spans="1:26" ht="14.25" customHeight="1">
      <c r="A13" s="36"/>
    </row>
    <row r="14" spans="1:26" ht="28.8" customHeight="1">
      <c r="A14" s="34" t="s">
        <v>13</v>
      </c>
      <c r="C14" s="35">
        <v>25157350.41</v>
      </c>
      <c r="D14" s="15"/>
      <c r="E14" s="35">
        <v>25157350.41</v>
      </c>
      <c r="F14" s="15"/>
      <c r="H14" s="15"/>
      <c r="J14" s="15"/>
    </row>
    <row r="15" spans="1:26" ht="14.25" customHeight="1"/>
    <row r="16" spans="1:26" ht="25.2" customHeight="1">
      <c r="A16" s="34" t="s">
        <v>14</v>
      </c>
      <c r="C16" s="35">
        <v>34609926.460000001</v>
      </c>
      <c r="D16" s="15"/>
      <c r="E16" s="35">
        <v>30491278.449999999</v>
      </c>
      <c r="F16" s="15"/>
      <c r="H16" s="15"/>
      <c r="J16" s="15"/>
    </row>
    <row r="17" spans="1:10" ht="14.25" customHeight="1"/>
    <row r="18" spans="1:10" ht="25.8" customHeight="1">
      <c r="A18" s="34" t="s">
        <v>15</v>
      </c>
      <c r="C18" s="35">
        <f>C16-C14</f>
        <v>9452576.0500000007</v>
      </c>
      <c r="D18" s="15"/>
      <c r="E18" s="35">
        <f>+E16-E14</f>
        <v>5333928.0399999991</v>
      </c>
      <c r="F18" s="15"/>
      <c r="H18" s="15"/>
      <c r="J18" s="15"/>
    </row>
    <row r="19" spans="1:10" ht="14.25" customHeight="1"/>
    <row r="20" spans="1:10" ht="14.25" customHeight="1"/>
    <row r="21" spans="1:10" ht="14.25" customHeight="1">
      <c r="A21" s="137" t="s">
        <v>16</v>
      </c>
      <c r="B21" s="138"/>
      <c r="C21" s="138"/>
      <c r="D21" s="138"/>
      <c r="E21" s="138"/>
      <c r="F21" s="138"/>
      <c r="G21" s="138"/>
      <c r="H21" s="138"/>
      <c r="I21" s="138"/>
      <c r="J21" s="139"/>
    </row>
    <row r="22" spans="1:10" ht="14.25" customHeight="1">
      <c r="A22" s="137" t="s">
        <v>17</v>
      </c>
      <c r="B22" s="138"/>
      <c r="C22" s="138"/>
      <c r="D22" s="138"/>
      <c r="E22" s="138"/>
      <c r="F22" s="138"/>
      <c r="G22" s="138"/>
      <c r="H22" s="138"/>
      <c r="I22" s="138"/>
      <c r="J22" s="139"/>
    </row>
    <row r="23" spans="1:10" ht="14.25" customHeight="1"/>
    <row r="24" spans="1:10" ht="14.25" customHeight="1"/>
    <row r="25" spans="1:10" ht="14.25" customHeight="1">
      <c r="B25" s="15"/>
      <c r="C25" s="15"/>
      <c r="D25" s="15"/>
      <c r="E25" s="15"/>
      <c r="F25" s="15"/>
    </row>
    <row r="26" spans="1:10" ht="14.25" customHeight="1">
      <c r="B26" s="15"/>
      <c r="C26" s="15"/>
      <c r="D26" s="15"/>
      <c r="E26" s="15"/>
      <c r="F26" s="15"/>
    </row>
    <row r="27" spans="1:10" ht="30" customHeight="1">
      <c r="A27" s="131" t="s">
        <v>1</v>
      </c>
      <c r="B27" s="9" t="s">
        <v>18</v>
      </c>
      <c r="C27" s="10">
        <f>C5</f>
        <v>44923840.012499996</v>
      </c>
      <c r="D27" s="133" t="s">
        <v>4</v>
      </c>
      <c r="E27" s="134"/>
      <c r="F27" s="11">
        <f>C7</f>
        <v>15</v>
      </c>
    </row>
    <row r="28" spans="1:10" ht="53.25" customHeight="1">
      <c r="A28" s="132"/>
      <c r="B28" s="12" t="s">
        <v>15</v>
      </c>
      <c r="C28" s="13">
        <f>C18</f>
        <v>9452576.0500000007</v>
      </c>
      <c r="D28" s="135" t="s">
        <v>5</v>
      </c>
      <c r="E28" s="136"/>
      <c r="F28" s="14">
        <f>C28*F27/C27</f>
        <v>3.1562003762489472</v>
      </c>
    </row>
    <row r="29" spans="1:10" ht="14.25" customHeight="1"/>
    <row r="30" spans="1:10" ht="14.25" customHeight="1"/>
    <row r="31" spans="1:10" ht="30" customHeight="1">
      <c r="A31" s="131" t="s">
        <v>19</v>
      </c>
      <c r="B31" s="9" t="s">
        <v>18</v>
      </c>
      <c r="C31" s="10">
        <f>C27</f>
        <v>44923840.012499996</v>
      </c>
      <c r="D31" s="133" t="s">
        <v>4</v>
      </c>
      <c r="E31" s="134"/>
      <c r="F31" s="11">
        <f>C7</f>
        <v>15</v>
      </c>
    </row>
    <row r="32" spans="1:10" ht="40.5" customHeight="1">
      <c r="A32" s="132"/>
      <c r="B32" s="12" t="s">
        <v>15</v>
      </c>
      <c r="C32" s="13">
        <f>+E18</f>
        <v>5333928.0399999991</v>
      </c>
      <c r="D32" s="135" t="s">
        <v>5</v>
      </c>
      <c r="E32" s="136"/>
      <c r="F32" s="14">
        <f>C32*F31/C31</f>
        <v>1.7809902398757014</v>
      </c>
    </row>
    <row r="33" spans="1:8" ht="14.25" customHeight="1" thickBot="1"/>
    <row r="34" spans="1:8" ht="14.25" customHeight="1">
      <c r="A34" s="128"/>
      <c r="B34" s="92"/>
      <c r="C34" s="140"/>
      <c r="D34" s="141"/>
      <c r="F34" s="150" t="s">
        <v>270</v>
      </c>
      <c r="G34" s="151"/>
      <c r="H34" s="152"/>
    </row>
    <row r="35" spans="1:8" ht="14.25" customHeight="1">
      <c r="A35" s="129"/>
      <c r="B35" s="92"/>
      <c r="C35" s="142"/>
      <c r="D35" s="143"/>
      <c r="F35" s="153"/>
      <c r="G35" s="154"/>
      <c r="H35" s="155"/>
    </row>
    <row r="36" spans="1:8" ht="39.6" customHeight="1" thickBot="1">
      <c r="A36" s="130"/>
      <c r="B36" s="92"/>
      <c r="C36" s="144"/>
      <c r="D36" s="145"/>
      <c r="F36" s="156"/>
      <c r="G36" s="157"/>
      <c r="H36" s="158"/>
    </row>
    <row r="37" spans="1:8" ht="72" customHeight="1" thickBot="1">
      <c r="A37" s="94" t="s">
        <v>254</v>
      </c>
      <c r="B37" s="93"/>
      <c r="C37" s="146" t="s">
        <v>255</v>
      </c>
      <c r="D37" s="147"/>
      <c r="F37" s="124" t="s">
        <v>256</v>
      </c>
      <c r="G37" s="159"/>
      <c r="H37" s="125"/>
    </row>
    <row r="38" spans="1:8" ht="14.25" customHeight="1" thickBot="1">
      <c r="A38" s="92"/>
      <c r="B38" s="92"/>
      <c r="C38" s="92"/>
      <c r="D38" s="92"/>
      <c r="E38" s="92"/>
      <c r="F38" s="92"/>
    </row>
    <row r="39" spans="1:8" ht="77.400000000000006" customHeight="1" thickBot="1">
      <c r="A39" s="96"/>
      <c r="B39" s="92"/>
      <c r="C39" s="148"/>
      <c r="D39" s="149"/>
      <c r="E39" s="92"/>
      <c r="F39" s="92"/>
    </row>
    <row r="40" spans="1:8" ht="55.2" customHeight="1" thickBot="1">
      <c r="A40" s="94" t="s">
        <v>257</v>
      </c>
      <c r="B40" s="92"/>
      <c r="C40" s="124" t="s">
        <v>258</v>
      </c>
      <c r="D40" s="125"/>
      <c r="E40" s="92"/>
      <c r="F40" s="92"/>
    </row>
    <row r="41" spans="1:8" ht="14.25" customHeight="1"/>
    <row r="42" spans="1:8" ht="14.2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</sheetData>
  <mergeCells count="16">
    <mergeCell ref="C37:D37"/>
    <mergeCell ref="C39:D39"/>
    <mergeCell ref="C40:D40"/>
    <mergeCell ref="F34:H36"/>
    <mergeCell ref="F37:H37"/>
    <mergeCell ref="A34:A36"/>
    <mergeCell ref="B1:H1"/>
    <mergeCell ref="A31:A32"/>
    <mergeCell ref="D31:E31"/>
    <mergeCell ref="D32:E32"/>
    <mergeCell ref="A21:J21"/>
    <mergeCell ref="A22:J22"/>
    <mergeCell ref="A27:A28"/>
    <mergeCell ref="D27:E27"/>
    <mergeCell ref="D28:E28"/>
    <mergeCell ref="C34:D36"/>
  </mergeCells>
  <pageMargins left="0.7" right="0.7" top="0.75" bottom="0.75" header="0" footer="0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93"/>
  <sheetViews>
    <sheetView topLeftCell="A28" zoomScale="85" zoomScaleNormal="85" workbookViewId="0">
      <selection activeCell="G37" sqref="G37:H39"/>
    </sheetView>
  </sheetViews>
  <sheetFormatPr baseColWidth="10" defaultColWidth="14.44140625" defaultRowHeight="15" customHeight="1"/>
  <cols>
    <col min="1" max="1" width="48.6640625" customWidth="1"/>
    <col min="2" max="2" width="39.33203125" customWidth="1"/>
    <col min="3" max="3" width="27.33203125" customWidth="1"/>
    <col min="4" max="4" width="10.6640625" customWidth="1"/>
    <col min="5" max="5" width="28.88671875" customWidth="1"/>
    <col min="6" max="6" width="14.44140625" customWidth="1"/>
    <col min="7" max="7" width="23.5546875" customWidth="1"/>
    <col min="8" max="8" width="13.88671875" customWidth="1"/>
    <col min="9" max="25" width="10.6640625" customWidth="1"/>
  </cols>
  <sheetData>
    <row r="1" spans="1:25" ht="81.75" customHeight="1">
      <c r="A1" s="18"/>
      <c r="B1" s="121" t="s">
        <v>20</v>
      </c>
      <c r="C1" s="122"/>
      <c r="D1" s="122"/>
      <c r="E1" s="122"/>
      <c r="F1" s="122"/>
      <c r="G1" s="122"/>
      <c r="H1" s="123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ht="14.25" customHeight="1" thickBot="1"/>
    <row r="3" spans="1:25" ht="21.75" customHeight="1" thickBot="1">
      <c r="A3" s="1" t="s">
        <v>10</v>
      </c>
      <c r="C3" s="33">
        <v>35939072.009999998</v>
      </c>
      <c r="D3" s="2"/>
      <c r="E3" s="3"/>
    </row>
    <row r="4" spans="1:25" ht="14.25" customHeight="1" thickBot="1">
      <c r="A4" s="4"/>
      <c r="C4" s="5"/>
      <c r="D4" s="2"/>
      <c r="E4" s="6"/>
    </row>
    <row r="5" spans="1:25" ht="30" customHeight="1" thickBot="1">
      <c r="A5" s="34" t="s">
        <v>11</v>
      </c>
      <c r="C5" s="35">
        <f>C3*1.25</f>
        <v>44923840.012499996</v>
      </c>
      <c r="D5" s="17"/>
      <c r="E5" s="17"/>
    </row>
    <row r="6" spans="1:25" ht="14.25" customHeight="1" thickBot="1">
      <c r="A6" s="36"/>
    </row>
    <row r="7" spans="1:25" ht="21" customHeight="1" thickBot="1">
      <c r="A7" s="34" t="s">
        <v>12</v>
      </c>
      <c r="C7" s="110">
        <v>20</v>
      </c>
    </row>
    <row r="8" spans="1:25" ht="14.25" customHeight="1">
      <c r="A8" s="36"/>
    </row>
    <row r="9" spans="1:25" ht="14.25" customHeight="1" thickBot="1">
      <c r="A9" s="36"/>
      <c r="C9" s="38"/>
      <c r="D9" s="38"/>
      <c r="E9" s="38"/>
      <c r="F9" s="38"/>
      <c r="G9" s="38"/>
      <c r="H9" s="38"/>
      <c r="I9" s="38"/>
    </row>
    <row r="10" spans="1:25" ht="14.25" customHeight="1" thickBot="1">
      <c r="A10" s="36"/>
      <c r="C10" s="39" t="s">
        <v>1</v>
      </c>
      <c r="D10" s="7"/>
      <c r="E10" s="39" t="s">
        <v>2</v>
      </c>
      <c r="F10" s="7"/>
      <c r="H10" s="7"/>
      <c r="I10" s="7"/>
    </row>
    <row r="11" spans="1:25" ht="56.4" customHeight="1" thickBot="1">
      <c r="A11" s="36"/>
      <c r="C11" s="40" t="s">
        <v>6</v>
      </c>
      <c r="D11" s="15"/>
      <c r="E11" s="40" t="s">
        <v>7</v>
      </c>
      <c r="F11" s="15"/>
      <c r="H11" s="15"/>
    </row>
    <row r="12" spans="1:25" ht="14.25" customHeight="1">
      <c r="A12" s="36"/>
    </row>
    <row r="13" spans="1:25" ht="14.25" customHeight="1" thickBot="1">
      <c r="A13" s="36"/>
    </row>
    <row r="14" spans="1:25" ht="27.6" customHeight="1" thickBot="1">
      <c r="A14" s="34" t="s">
        <v>21</v>
      </c>
      <c r="C14" s="35">
        <v>14375628.800000001</v>
      </c>
      <c r="D14" s="15"/>
      <c r="E14" s="35">
        <v>14375628.800000001</v>
      </c>
      <c r="F14" s="15"/>
      <c r="H14" s="15"/>
      <c r="I14" s="15"/>
    </row>
    <row r="15" spans="1:25" ht="14.25" customHeight="1" thickBot="1"/>
    <row r="16" spans="1:25" ht="31.2" customHeight="1" thickBot="1">
      <c r="A16" s="34" t="s">
        <v>14</v>
      </c>
      <c r="C16" s="35">
        <v>34609926.460000001</v>
      </c>
      <c r="D16" s="15"/>
      <c r="E16" s="35">
        <v>30801711.449999999</v>
      </c>
      <c r="F16" s="15"/>
      <c r="H16" s="15"/>
      <c r="I16" s="15"/>
    </row>
    <row r="17" spans="1:9" ht="14.25" customHeight="1" thickBot="1">
      <c r="C17" s="41"/>
    </row>
    <row r="18" spans="1:9" ht="28.8" customHeight="1" thickBot="1">
      <c r="A18" s="34" t="s">
        <v>15</v>
      </c>
      <c r="C18" s="35">
        <f>C16-C14</f>
        <v>20234297.66</v>
      </c>
      <c r="D18" s="15"/>
      <c r="E18" s="35">
        <f>E16-E14</f>
        <v>16426082.649999999</v>
      </c>
      <c r="F18" s="15"/>
      <c r="H18" s="15"/>
      <c r="I18" s="15"/>
    </row>
    <row r="19" spans="1:9" ht="14.25" customHeight="1"/>
    <row r="20" spans="1:9" ht="14.25" customHeight="1" thickBot="1"/>
    <row r="21" spans="1:9" ht="14.25" customHeight="1" thickBot="1">
      <c r="A21" s="137" t="s">
        <v>22</v>
      </c>
      <c r="B21" s="138"/>
      <c r="C21" s="138"/>
      <c r="D21" s="138"/>
      <c r="E21" s="138"/>
      <c r="F21" s="138"/>
      <c r="G21" s="138"/>
      <c r="H21" s="138"/>
      <c r="I21" s="139"/>
    </row>
    <row r="22" spans="1:9" ht="14.25" customHeight="1" thickBot="1">
      <c r="A22" s="137" t="s">
        <v>23</v>
      </c>
      <c r="B22" s="138"/>
      <c r="C22" s="138"/>
      <c r="D22" s="138"/>
      <c r="E22" s="138"/>
      <c r="F22" s="138"/>
      <c r="G22" s="138"/>
      <c r="H22" s="138"/>
      <c r="I22" s="139"/>
    </row>
    <row r="23" spans="1:9" ht="14.25" customHeight="1"/>
    <row r="24" spans="1:9" ht="14.25" customHeight="1"/>
    <row r="25" spans="1:9" ht="14.25" customHeight="1">
      <c r="B25" s="15"/>
      <c r="C25" s="15"/>
      <c r="D25" s="15"/>
      <c r="E25" s="15"/>
      <c r="F25" s="15"/>
    </row>
    <row r="26" spans="1:9" ht="14.25" customHeight="1">
      <c r="B26" s="15"/>
      <c r="C26" s="15"/>
      <c r="D26" s="15"/>
      <c r="E26" s="15"/>
      <c r="F26" s="15"/>
    </row>
    <row r="27" spans="1:9" ht="48" customHeight="1">
      <c r="A27" s="131" t="s">
        <v>1</v>
      </c>
      <c r="B27" s="9" t="s">
        <v>18</v>
      </c>
      <c r="C27" s="10">
        <f>C5</f>
        <v>44923840.012499996</v>
      </c>
      <c r="D27" s="133" t="s">
        <v>4</v>
      </c>
      <c r="E27" s="134"/>
      <c r="F27" s="11">
        <f>C7</f>
        <v>20</v>
      </c>
    </row>
    <row r="28" spans="1:9" ht="51" customHeight="1">
      <c r="A28" s="132"/>
      <c r="B28" s="12" t="s">
        <v>15</v>
      </c>
      <c r="C28" s="13">
        <f>C18</f>
        <v>20234297.66</v>
      </c>
      <c r="D28" s="135" t="s">
        <v>5</v>
      </c>
      <c r="E28" s="136"/>
      <c r="F28" s="14">
        <f>C28*F27/C27</f>
        <v>9.0082671714483151</v>
      </c>
    </row>
    <row r="29" spans="1:9" ht="14.25" customHeight="1"/>
    <row r="30" spans="1:9" ht="14.25" customHeight="1"/>
    <row r="31" spans="1:9" ht="29.25" customHeight="1">
      <c r="A31" s="131" t="s">
        <v>1</v>
      </c>
      <c r="B31" s="9" t="s">
        <v>18</v>
      </c>
      <c r="C31" s="10">
        <f>C27</f>
        <v>44923840.012499996</v>
      </c>
      <c r="D31" s="133" t="s">
        <v>4</v>
      </c>
      <c r="E31" s="134"/>
      <c r="F31" s="11">
        <f>C7</f>
        <v>20</v>
      </c>
    </row>
    <row r="32" spans="1:9" ht="51" customHeight="1">
      <c r="A32" s="132"/>
      <c r="B32" s="12" t="s">
        <v>15</v>
      </c>
      <c r="C32" s="13">
        <f>E18</f>
        <v>16426082.649999999</v>
      </c>
      <c r="D32" s="135" t="s">
        <v>5</v>
      </c>
      <c r="E32" s="136"/>
      <c r="F32" s="14">
        <f>C32*F31/C31</f>
        <v>7.3128577812713544</v>
      </c>
    </row>
    <row r="33" spans="2:8" ht="14.25" customHeight="1"/>
    <row r="34" spans="2:8" ht="14.25" customHeight="1"/>
    <row r="35" spans="2:8" ht="14.25" customHeight="1"/>
    <row r="36" spans="2:8" ht="14.25" customHeight="1" thickBot="1"/>
    <row r="37" spans="2:8" ht="14.25" customHeight="1">
      <c r="B37" s="128"/>
      <c r="C37" s="92"/>
      <c r="D37" s="140"/>
      <c r="E37" s="141"/>
      <c r="F37" s="64"/>
      <c r="G37" s="150" t="s">
        <v>269</v>
      </c>
      <c r="H37" s="152"/>
    </row>
    <row r="38" spans="2:8" ht="14.25" customHeight="1">
      <c r="B38" s="129"/>
      <c r="C38" s="92"/>
      <c r="D38" s="142"/>
      <c r="E38" s="143"/>
      <c r="F38" s="64"/>
      <c r="G38" s="153"/>
      <c r="H38" s="155"/>
    </row>
    <row r="39" spans="2:8" ht="47.4" customHeight="1" thickBot="1">
      <c r="B39" s="130"/>
      <c r="C39" s="92"/>
      <c r="D39" s="144"/>
      <c r="E39" s="145"/>
      <c r="F39" s="64"/>
      <c r="G39" s="156"/>
      <c r="H39" s="158"/>
    </row>
    <row r="40" spans="2:8" ht="72.599999999999994" customHeight="1" thickBot="1">
      <c r="B40" s="94" t="s">
        <v>254</v>
      </c>
      <c r="C40" s="93"/>
      <c r="D40" s="146" t="s">
        <v>255</v>
      </c>
      <c r="E40" s="147"/>
      <c r="F40" s="64"/>
      <c r="G40" s="124" t="s">
        <v>256</v>
      </c>
      <c r="H40" s="125"/>
    </row>
    <row r="41" spans="2:8" ht="14.25" customHeight="1" thickBot="1">
      <c r="B41" s="92"/>
      <c r="C41" s="92"/>
      <c r="D41" s="92"/>
      <c r="E41" s="92"/>
      <c r="F41" s="92"/>
      <c r="G41" s="92"/>
      <c r="H41" s="64"/>
    </row>
    <row r="42" spans="2:8" ht="61.8" customHeight="1" thickBot="1">
      <c r="B42" s="96"/>
      <c r="C42" s="92"/>
      <c r="D42" s="148"/>
      <c r="E42" s="149"/>
      <c r="F42" s="92"/>
      <c r="G42" s="92"/>
      <c r="H42" s="64"/>
    </row>
    <row r="43" spans="2:8" ht="68.400000000000006" customHeight="1" thickBot="1">
      <c r="B43" s="94" t="s">
        <v>257</v>
      </c>
      <c r="C43" s="92"/>
      <c r="D43" s="124" t="s">
        <v>258</v>
      </c>
      <c r="E43" s="125"/>
      <c r="F43" s="92"/>
      <c r="G43" s="92"/>
      <c r="H43" s="64"/>
    </row>
    <row r="44" spans="2:8" ht="14.25" customHeight="1"/>
    <row r="45" spans="2:8" ht="14.25" customHeight="1"/>
    <row r="46" spans="2:8" ht="14.25" customHeight="1"/>
    <row r="47" spans="2:8" ht="14.25" customHeight="1"/>
    <row r="48" spans="2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</sheetData>
  <mergeCells count="16">
    <mergeCell ref="D42:E42"/>
    <mergeCell ref="D43:E43"/>
    <mergeCell ref="G37:H39"/>
    <mergeCell ref="B37:B39"/>
    <mergeCell ref="D37:E39"/>
    <mergeCell ref="D40:E40"/>
    <mergeCell ref="G40:H40"/>
    <mergeCell ref="B1:H1"/>
    <mergeCell ref="A31:A32"/>
    <mergeCell ref="D31:E31"/>
    <mergeCell ref="D32:E32"/>
    <mergeCell ref="A21:I21"/>
    <mergeCell ref="A22:I22"/>
    <mergeCell ref="A27:A28"/>
    <mergeCell ref="D27:E27"/>
    <mergeCell ref="D28:E28"/>
  </mergeCells>
  <pageMargins left="0.7" right="0.7" top="0.75" bottom="0.75" header="0" footer="0"/>
  <pageSetup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0"/>
  <sheetViews>
    <sheetView workbookViewId="0"/>
  </sheetViews>
  <sheetFormatPr baseColWidth="10" defaultColWidth="14.44140625" defaultRowHeight="15" customHeight="1"/>
  <cols>
    <col min="1" max="1" width="50.6640625" customWidth="1"/>
    <col min="2" max="26" width="10.6640625" customWidth="1"/>
  </cols>
  <sheetData>
    <row r="1" spans="1:9" ht="26.25" customHeight="1">
      <c r="B1" s="165" t="s">
        <v>24</v>
      </c>
      <c r="C1" s="122"/>
      <c r="D1" s="122"/>
      <c r="E1" s="122"/>
      <c r="F1" s="122"/>
      <c r="G1" s="122"/>
      <c r="H1" s="122"/>
      <c r="I1" s="166"/>
    </row>
    <row r="2" spans="1:9" ht="14.25" customHeight="1"/>
    <row r="3" spans="1:9" ht="14.25" customHeight="1"/>
    <row r="4" spans="1:9" ht="24" customHeight="1">
      <c r="A4" s="167" t="s">
        <v>25</v>
      </c>
      <c r="B4" s="138"/>
      <c r="C4" s="138"/>
      <c r="D4" s="138"/>
      <c r="E4" s="138"/>
      <c r="F4" s="138"/>
      <c r="G4" s="138"/>
      <c r="H4" s="139"/>
    </row>
    <row r="5" spans="1:9" ht="14.25" customHeight="1">
      <c r="A5" s="42"/>
    </row>
    <row r="6" spans="1:9" ht="14.25" customHeight="1">
      <c r="A6" s="43" t="s">
        <v>26</v>
      </c>
    </row>
    <row r="7" spans="1:9" ht="14.25" customHeight="1">
      <c r="A7" s="42"/>
    </row>
    <row r="8" spans="1:9" ht="14.25" customHeight="1">
      <c r="A8" s="42" t="s">
        <v>27</v>
      </c>
    </row>
    <row r="9" spans="1:9" ht="14.25" customHeight="1">
      <c r="A9" s="42"/>
    </row>
    <row r="10" spans="1:9" ht="14.25" customHeight="1">
      <c r="A10" s="160" t="s">
        <v>28</v>
      </c>
      <c r="B10" s="161"/>
      <c r="C10" s="162"/>
      <c r="D10" s="44">
        <f>(D13*D11)+(D14*D12)</f>
        <v>93.537999999999997</v>
      </c>
    </row>
    <row r="11" spans="1:9" ht="14.25" customHeight="1">
      <c r="A11" s="160" t="s">
        <v>29</v>
      </c>
      <c r="B11" s="161"/>
      <c r="C11" s="162"/>
      <c r="D11" s="45">
        <v>95</v>
      </c>
    </row>
    <row r="12" spans="1:9" ht="14.25" customHeight="1">
      <c r="A12" s="160" t="s">
        <v>30</v>
      </c>
      <c r="B12" s="161"/>
      <c r="C12" s="162"/>
      <c r="D12" s="16">
        <v>87.69</v>
      </c>
    </row>
    <row r="13" spans="1:9" ht="14.25" customHeight="1">
      <c r="A13" s="160" t="s">
        <v>31</v>
      </c>
      <c r="B13" s="161"/>
      <c r="C13" s="162"/>
      <c r="D13" s="46">
        <v>0.8</v>
      </c>
    </row>
    <row r="14" spans="1:9" ht="14.25" customHeight="1">
      <c r="A14" s="160" t="s">
        <v>32</v>
      </c>
      <c r="B14" s="161"/>
      <c r="C14" s="162"/>
      <c r="D14" s="46">
        <v>0.2</v>
      </c>
    </row>
    <row r="15" spans="1:9" ht="14.25" customHeight="1">
      <c r="A15" s="42"/>
    </row>
    <row r="16" spans="1:9" ht="20.25" customHeight="1">
      <c r="A16" s="163" t="s">
        <v>33</v>
      </c>
      <c r="B16" s="164"/>
      <c r="C16" s="164"/>
      <c r="D16" s="164"/>
    </row>
    <row r="17" spans="1:3" ht="14.25" customHeight="1">
      <c r="A17" s="42"/>
    </row>
    <row r="18" spans="1:3" ht="14.25" customHeight="1">
      <c r="A18" s="47" t="s">
        <v>34</v>
      </c>
      <c r="B18" s="48"/>
      <c r="C18" s="48"/>
    </row>
    <row r="19" spans="1:3" ht="14.25" customHeight="1">
      <c r="A19" s="42"/>
    </row>
    <row r="20" spans="1:3" ht="14.25" customHeight="1">
      <c r="A20" s="42" t="s">
        <v>35</v>
      </c>
    </row>
    <row r="21" spans="1:3" ht="14.25" customHeight="1">
      <c r="A21" s="42" t="s">
        <v>36</v>
      </c>
    </row>
    <row r="22" spans="1:3" ht="14.25" customHeight="1"/>
    <row r="23" spans="1:3" ht="14.25" customHeight="1"/>
    <row r="24" spans="1:3" ht="14.25" customHeight="1"/>
    <row r="25" spans="1:3" ht="14.25" customHeight="1"/>
    <row r="26" spans="1:3" ht="14.25" customHeight="1"/>
    <row r="27" spans="1:3" ht="14.25" customHeight="1"/>
    <row r="28" spans="1:3" ht="14.25" customHeight="1"/>
    <row r="29" spans="1:3" ht="14.25" customHeight="1"/>
    <row r="30" spans="1:3" ht="14.25" customHeight="1"/>
    <row r="31" spans="1:3" ht="14.25" customHeight="1"/>
    <row r="32" spans="1: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A13:C13"/>
    <mergeCell ref="A14:C14"/>
    <mergeCell ref="A16:D16"/>
    <mergeCell ref="B1:I1"/>
    <mergeCell ref="A4:H4"/>
    <mergeCell ref="A10:C10"/>
    <mergeCell ref="A11:C11"/>
    <mergeCell ref="A12:C1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1091"/>
  <sheetViews>
    <sheetView topLeftCell="D136" zoomScaleNormal="100" workbookViewId="0">
      <selection activeCell="H140" sqref="H140:I142"/>
    </sheetView>
  </sheetViews>
  <sheetFormatPr baseColWidth="10" defaultColWidth="14.44140625" defaultRowHeight="15" customHeight="1"/>
  <cols>
    <col min="1" max="1" width="42" customWidth="1"/>
    <col min="2" max="2" width="16.44140625" customWidth="1"/>
    <col min="3" max="3" width="29" customWidth="1"/>
    <col min="4" max="4" width="32" customWidth="1"/>
    <col min="5" max="5" width="16.44140625" customWidth="1"/>
    <col min="6" max="6" width="30.21875" customWidth="1"/>
    <col min="7" max="7" width="30.44140625" customWidth="1"/>
    <col min="8" max="8" width="16.44140625" customWidth="1"/>
    <col min="9" max="9" width="36.88671875" customWidth="1"/>
    <col min="10" max="38" width="16.44140625" customWidth="1"/>
    <col min="39" max="40" width="10.6640625" customWidth="1"/>
    <col min="41" max="41" width="15.88671875" customWidth="1"/>
    <col min="42" max="43" width="10.6640625" customWidth="1"/>
  </cols>
  <sheetData>
    <row r="1" spans="1:43" ht="14.25" customHeight="1"/>
    <row r="2" spans="1:43" ht="81.75" customHeight="1">
      <c r="A2" s="18"/>
      <c r="B2" s="176" t="s">
        <v>37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71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3" ht="47.25" customHeight="1" thickBot="1"/>
    <row r="4" spans="1:43" ht="27.6" customHeight="1" thickBot="1">
      <c r="A4" s="188" t="s">
        <v>38</v>
      </c>
      <c r="B4" s="138"/>
      <c r="C4" s="138"/>
      <c r="D4" s="138"/>
      <c r="E4" s="138"/>
      <c r="F4" s="138"/>
      <c r="G4" s="138"/>
      <c r="H4" s="13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</row>
    <row r="5" spans="1:43" ht="14.2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</row>
    <row r="6" spans="1:43" ht="14.25" customHeight="1">
      <c r="A6" s="49"/>
      <c r="D6" s="190" t="s">
        <v>39</v>
      </c>
      <c r="E6" s="191"/>
      <c r="F6" s="191"/>
      <c r="G6" s="191"/>
      <c r="H6" s="191"/>
      <c r="I6" s="191"/>
      <c r="J6" s="191"/>
      <c r="K6" s="192"/>
      <c r="L6" s="49"/>
      <c r="M6" s="189" t="s">
        <v>19</v>
      </c>
      <c r="N6" s="161"/>
      <c r="O6" s="161"/>
      <c r="P6" s="161"/>
      <c r="Q6" s="161"/>
      <c r="R6" s="161"/>
      <c r="S6" s="161"/>
      <c r="T6" s="162"/>
    </row>
    <row r="7" spans="1:43" ht="24" customHeight="1">
      <c r="A7" s="49"/>
      <c r="D7" s="198" t="s">
        <v>6</v>
      </c>
      <c r="E7" s="199"/>
      <c r="F7" s="199"/>
      <c r="G7" s="199"/>
      <c r="H7" s="199"/>
      <c r="I7" s="199"/>
      <c r="J7" s="199"/>
      <c r="K7" s="200"/>
      <c r="L7" s="49"/>
      <c r="M7" s="193" t="s">
        <v>7</v>
      </c>
      <c r="N7" s="161"/>
      <c r="O7" s="161"/>
      <c r="P7" s="161"/>
      <c r="Q7" s="161"/>
      <c r="R7" s="161"/>
      <c r="S7" s="161"/>
      <c r="T7" s="162"/>
    </row>
    <row r="8" spans="1:43" ht="98.25" customHeight="1">
      <c r="A8" s="49"/>
      <c r="D8" s="51" t="s">
        <v>40</v>
      </c>
      <c r="E8" s="51" t="s">
        <v>41</v>
      </c>
      <c r="F8" s="51" t="s">
        <v>42</v>
      </c>
      <c r="G8" s="51" t="s">
        <v>43</v>
      </c>
      <c r="H8" s="51" t="s">
        <v>44</v>
      </c>
      <c r="I8" s="50" t="s">
        <v>45</v>
      </c>
      <c r="J8" s="50" t="s">
        <v>46</v>
      </c>
      <c r="K8" s="70" t="s">
        <v>246</v>
      </c>
      <c r="L8" s="49"/>
      <c r="M8" s="51" t="s">
        <v>40</v>
      </c>
      <c r="N8" s="51" t="s">
        <v>41</v>
      </c>
      <c r="O8" s="51" t="s">
        <v>42</v>
      </c>
      <c r="P8" s="51" t="s">
        <v>43</v>
      </c>
      <c r="Q8" s="51" t="s">
        <v>44</v>
      </c>
      <c r="R8" s="50" t="s">
        <v>45</v>
      </c>
      <c r="S8" s="50" t="s">
        <v>46</v>
      </c>
      <c r="T8" s="70" t="s">
        <v>246</v>
      </c>
    </row>
    <row r="9" spans="1:43" ht="14.25" customHeight="1">
      <c r="D9" s="201" t="s">
        <v>145</v>
      </c>
      <c r="E9" s="202" t="s">
        <v>72</v>
      </c>
      <c r="F9" s="67" t="s">
        <v>146</v>
      </c>
      <c r="G9" s="72" t="s">
        <v>147</v>
      </c>
      <c r="H9" s="208" t="s">
        <v>70</v>
      </c>
      <c r="I9" s="177">
        <v>2</v>
      </c>
      <c r="J9" s="177">
        <v>4</v>
      </c>
      <c r="K9" s="168">
        <f>+I9*J9</f>
        <v>8</v>
      </c>
      <c r="L9" s="49"/>
      <c r="M9" s="52" t="s">
        <v>71</v>
      </c>
      <c r="N9" s="52" t="s">
        <v>72</v>
      </c>
      <c r="O9" s="59" t="s">
        <v>75</v>
      </c>
      <c r="P9" s="52" t="s">
        <v>208</v>
      </c>
      <c r="Q9" s="75" t="s">
        <v>70</v>
      </c>
      <c r="R9" s="73">
        <v>2</v>
      </c>
      <c r="S9" s="73">
        <v>4</v>
      </c>
      <c r="T9" s="73">
        <f>+S9*R9</f>
        <v>8</v>
      </c>
    </row>
    <row r="10" spans="1:43" ht="14.25" customHeight="1">
      <c r="A10" s="66"/>
      <c r="D10" s="171"/>
      <c r="E10" s="179"/>
      <c r="F10" s="67" t="s">
        <v>148</v>
      </c>
      <c r="G10" s="72" t="s">
        <v>149</v>
      </c>
      <c r="H10" s="207"/>
      <c r="I10" s="169"/>
      <c r="J10" s="169"/>
      <c r="K10" s="169"/>
      <c r="L10" s="65"/>
      <c r="M10" s="52" t="s">
        <v>73</v>
      </c>
      <c r="N10" s="52" t="s">
        <v>74</v>
      </c>
      <c r="O10" s="59" t="s">
        <v>75</v>
      </c>
      <c r="P10" s="52" t="s">
        <v>209</v>
      </c>
      <c r="Q10" s="75" t="s">
        <v>70</v>
      </c>
      <c r="R10" s="73">
        <v>2</v>
      </c>
      <c r="S10" s="73">
        <v>4</v>
      </c>
      <c r="T10" s="73">
        <f t="shared" ref="T10:T47" si="0">+S10*R10</f>
        <v>8</v>
      </c>
      <c r="U10" s="65"/>
      <c r="V10" s="65"/>
      <c r="W10" s="65"/>
      <c r="X10" s="65"/>
    </row>
    <row r="11" spans="1:43" ht="14.25" customHeight="1">
      <c r="A11" s="66"/>
      <c r="D11" s="170" t="s">
        <v>150</v>
      </c>
      <c r="E11" s="178" t="s">
        <v>74</v>
      </c>
      <c r="F11" s="67" t="s">
        <v>146</v>
      </c>
      <c r="G11" s="72" t="s">
        <v>147</v>
      </c>
      <c r="H11" s="206" t="s">
        <v>70</v>
      </c>
      <c r="I11" s="168">
        <v>2</v>
      </c>
      <c r="J11" s="168">
        <v>4</v>
      </c>
      <c r="K11" s="168">
        <f t="shared" ref="K11" si="1">+I11*J11</f>
        <v>8</v>
      </c>
      <c r="M11" s="52" t="s">
        <v>76</v>
      </c>
      <c r="N11" s="52" t="s">
        <v>77</v>
      </c>
      <c r="O11" s="59" t="s">
        <v>67</v>
      </c>
      <c r="P11" s="52" t="s">
        <v>210</v>
      </c>
      <c r="Q11" s="76" t="s">
        <v>68</v>
      </c>
      <c r="R11" s="73">
        <v>3</v>
      </c>
      <c r="S11" s="73">
        <v>3</v>
      </c>
      <c r="T11" s="73">
        <f>+S11*R11</f>
        <v>9</v>
      </c>
    </row>
    <row r="12" spans="1:43" ht="14.25" customHeight="1">
      <c r="A12" s="66"/>
      <c r="D12" s="171"/>
      <c r="E12" s="179"/>
      <c r="F12" s="67" t="s">
        <v>148</v>
      </c>
      <c r="G12" s="72" t="s">
        <v>149</v>
      </c>
      <c r="H12" s="207"/>
      <c r="I12" s="169"/>
      <c r="J12" s="169"/>
      <c r="K12" s="169"/>
      <c r="M12" s="52" t="s">
        <v>78</v>
      </c>
      <c r="N12" s="52" t="s">
        <v>79</v>
      </c>
      <c r="O12" s="59" t="s">
        <v>75</v>
      </c>
      <c r="P12" s="52" t="s">
        <v>211</v>
      </c>
      <c r="Q12" s="77" t="s">
        <v>68</v>
      </c>
      <c r="R12" s="73">
        <v>3</v>
      </c>
      <c r="S12" s="73">
        <v>3</v>
      </c>
      <c r="T12" s="73">
        <f t="shared" si="0"/>
        <v>9</v>
      </c>
    </row>
    <row r="13" spans="1:43" ht="14.25" customHeight="1">
      <c r="A13" s="66"/>
      <c r="D13" s="170" t="s">
        <v>151</v>
      </c>
      <c r="E13" s="178" t="s">
        <v>152</v>
      </c>
      <c r="F13" s="67" t="s">
        <v>146</v>
      </c>
      <c r="G13" s="72" t="s">
        <v>147</v>
      </c>
      <c r="H13" s="186" t="s">
        <v>68</v>
      </c>
      <c r="I13" s="168">
        <v>3</v>
      </c>
      <c r="J13" s="168">
        <v>3</v>
      </c>
      <c r="K13" s="168">
        <f t="shared" ref="K13" si="2">+I13*J13</f>
        <v>9</v>
      </c>
      <c r="M13" s="52" t="s">
        <v>80</v>
      </c>
      <c r="N13" s="52" t="s">
        <v>81</v>
      </c>
      <c r="O13" s="59" t="s">
        <v>75</v>
      </c>
      <c r="P13" s="52" t="s">
        <v>212</v>
      </c>
      <c r="Q13" s="77" t="s">
        <v>68</v>
      </c>
      <c r="R13" s="73">
        <v>3</v>
      </c>
      <c r="S13" s="73">
        <v>3</v>
      </c>
      <c r="T13" s="73">
        <f t="shared" si="0"/>
        <v>9</v>
      </c>
    </row>
    <row r="14" spans="1:43" ht="14.25" customHeight="1">
      <c r="A14" s="66"/>
      <c r="B14" s="65"/>
      <c r="C14" s="65"/>
      <c r="D14" s="171"/>
      <c r="E14" s="179"/>
      <c r="F14" s="67" t="s">
        <v>148</v>
      </c>
      <c r="G14" s="72" t="s">
        <v>149</v>
      </c>
      <c r="H14" s="187"/>
      <c r="I14" s="169"/>
      <c r="J14" s="169"/>
      <c r="K14" s="169"/>
      <c r="M14" s="52" t="s">
        <v>82</v>
      </c>
      <c r="N14" s="52" t="s">
        <v>83</v>
      </c>
      <c r="O14" s="59" t="s">
        <v>75</v>
      </c>
      <c r="P14" s="52" t="s">
        <v>213</v>
      </c>
      <c r="Q14" s="77" t="s">
        <v>68</v>
      </c>
      <c r="R14" s="73">
        <v>3</v>
      </c>
      <c r="S14" s="73">
        <v>3</v>
      </c>
      <c r="T14" s="73">
        <f t="shared" si="0"/>
        <v>9</v>
      </c>
    </row>
    <row r="15" spans="1:43" ht="14.25" customHeight="1">
      <c r="A15" s="66"/>
      <c r="B15" s="65"/>
      <c r="C15" s="65"/>
      <c r="D15" s="170" t="s">
        <v>153</v>
      </c>
      <c r="E15" s="178" t="s">
        <v>79</v>
      </c>
      <c r="F15" s="67" t="s">
        <v>146</v>
      </c>
      <c r="G15" s="72" t="s">
        <v>147</v>
      </c>
      <c r="H15" s="186" t="s">
        <v>68</v>
      </c>
      <c r="I15" s="168">
        <v>3</v>
      </c>
      <c r="J15" s="168">
        <v>3</v>
      </c>
      <c r="K15" s="168">
        <f t="shared" ref="K15" si="3">+I15*J15</f>
        <v>9</v>
      </c>
      <c r="L15" s="65"/>
      <c r="M15" s="52" t="s">
        <v>84</v>
      </c>
      <c r="N15" s="52" t="s">
        <v>85</v>
      </c>
      <c r="O15" s="59" t="s">
        <v>67</v>
      </c>
      <c r="P15" s="52" t="s">
        <v>214</v>
      </c>
      <c r="Q15" s="77" t="s">
        <v>68</v>
      </c>
      <c r="R15" s="73">
        <v>3</v>
      </c>
      <c r="S15" s="73">
        <v>3</v>
      </c>
      <c r="T15" s="73">
        <f t="shared" si="0"/>
        <v>9</v>
      </c>
      <c r="U15" s="65"/>
      <c r="V15" s="65"/>
      <c r="W15" s="65"/>
      <c r="X15" s="65"/>
    </row>
    <row r="16" spans="1:43" ht="14.25" customHeight="1">
      <c r="A16" s="66"/>
      <c r="B16" s="65"/>
      <c r="C16" s="65"/>
      <c r="D16" s="171"/>
      <c r="E16" s="179"/>
      <c r="F16" s="67" t="s">
        <v>148</v>
      </c>
      <c r="G16" s="72" t="s">
        <v>149</v>
      </c>
      <c r="H16" s="187"/>
      <c r="I16" s="169"/>
      <c r="J16" s="169"/>
      <c r="K16" s="169"/>
      <c r="L16" s="65"/>
      <c r="M16" s="52" t="s">
        <v>86</v>
      </c>
      <c r="N16" s="52" t="s">
        <v>87</v>
      </c>
      <c r="O16" s="59" t="s">
        <v>67</v>
      </c>
      <c r="P16" s="52" t="s">
        <v>215</v>
      </c>
      <c r="Q16" s="77" t="s">
        <v>68</v>
      </c>
      <c r="R16" s="73">
        <v>3</v>
      </c>
      <c r="S16" s="73">
        <v>3</v>
      </c>
      <c r="T16" s="73">
        <f t="shared" si="0"/>
        <v>9</v>
      </c>
      <c r="U16" s="65"/>
      <c r="V16" s="65"/>
      <c r="W16" s="65"/>
      <c r="X16" s="65"/>
    </row>
    <row r="17" spans="1:24" ht="14.25" customHeight="1">
      <c r="A17" s="66"/>
      <c r="B17" s="65"/>
      <c r="C17" s="65"/>
      <c r="D17" s="170" t="s">
        <v>154</v>
      </c>
      <c r="E17" s="178" t="s">
        <v>81</v>
      </c>
      <c r="F17" s="67" t="s">
        <v>146</v>
      </c>
      <c r="G17" s="72" t="s">
        <v>147</v>
      </c>
      <c r="H17" s="186" t="s">
        <v>68</v>
      </c>
      <c r="I17" s="168">
        <v>3</v>
      </c>
      <c r="J17" s="168">
        <v>3</v>
      </c>
      <c r="K17" s="168">
        <f t="shared" ref="K17" si="4">+I17*J17</f>
        <v>9</v>
      </c>
      <c r="L17" s="65"/>
      <c r="M17" s="52" t="s">
        <v>88</v>
      </c>
      <c r="N17" s="52" t="s">
        <v>89</v>
      </c>
      <c r="O17" s="59" t="s">
        <v>75</v>
      </c>
      <c r="P17" s="52" t="s">
        <v>216</v>
      </c>
      <c r="Q17" s="77" t="s">
        <v>68</v>
      </c>
      <c r="R17" s="73">
        <v>3</v>
      </c>
      <c r="S17" s="73">
        <v>3</v>
      </c>
      <c r="T17" s="73">
        <f t="shared" si="0"/>
        <v>9</v>
      </c>
      <c r="U17" s="65"/>
      <c r="V17" s="65"/>
      <c r="W17" s="65"/>
      <c r="X17" s="65"/>
    </row>
    <row r="18" spans="1:24" ht="14.25" customHeight="1">
      <c r="A18" s="66"/>
      <c r="B18" s="65"/>
      <c r="C18" s="65"/>
      <c r="D18" s="171"/>
      <c r="E18" s="179"/>
      <c r="F18" s="67" t="s">
        <v>148</v>
      </c>
      <c r="G18" s="72" t="s">
        <v>149</v>
      </c>
      <c r="H18" s="187"/>
      <c r="I18" s="169"/>
      <c r="J18" s="169"/>
      <c r="K18" s="169"/>
      <c r="L18" s="65"/>
      <c r="M18" s="52" t="s">
        <v>90</v>
      </c>
      <c r="N18" s="52" t="s">
        <v>91</v>
      </c>
      <c r="O18" s="59" t="s">
        <v>67</v>
      </c>
      <c r="P18" s="52" t="s">
        <v>217</v>
      </c>
      <c r="Q18" s="76" t="s">
        <v>68</v>
      </c>
      <c r="R18" s="73">
        <v>3</v>
      </c>
      <c r="S18" s="73">
        <v>3</v>
      </c>
      <c r="T18" s="73">
        <f t="shared" si="0"/>
        <v>9</v>
      </c>
      <c r="U18" s="65"/>
      <c r="V18" s="65"/>
      <c r="W18" s="65"/>
      <c r="X18" s="65"/>
    </row>
    <row r="19" spans="1:24" ht="14.25" customHeight="1">
      <c r="A19" s="66"/>
      <c r="B19" s="65"/>
      <c r="C19" s="65"/>
      <c r="D19" s="170" t="s">
        <v>155</v>
      </c>
      <c r="E19" s="178" t="s">
        <v>83</v>
      </c>
      <c r="F19" s="67" t="s">
        <v>146</v>
      </c>
      <c r="G19" s="72" t="s">
        <v>147</v>
      </c>
      <c r="H19" s="186" t="s">
        <v>68</v>
      </c>
      <c r="I19" s="168">
        <v>3</v>
      </c>
      <c r="J19" s="168">
        <v>3</v>
      </c>
      <c r="K19" s="168">
        <f t="shared" ref="K19" si="5">+I19*J19</f>
        <v>9</v>
      </c>
      <c r="L19" s="65"/>
      <c r="M19" s="52" t="s">
        <v>64</v>
      </c>
      <c r="N19" s="52" t="s">
        <v>92</v>
      </c>
      <c r="O19" s="59" t="s">
        <v>75</v>
      </c>
      <c r="P19" s="52" t="s">
        <v>218</v>
      </c>
      <c r="Q19" s="77" t="s">
        <v>68</v>
      </c>
      <c r="R19" s="73">
        <v>3</v>
      </c>
      <c r="S19" s="73">
        <v>3</v>
      </c>
      <c r="T19" s="73">
        <f t="shared" si="0"/>
        <v>9</v>
      </c>
      <c r="U19" s="65"/>
      <c r="V19" s="65"/>
      <c r="W19" s="65"/>
      <c r="X19" s="65"/>
    </row>
    <row r="20" spans="1:24" ht="14.25" customHeight="1">
      <c r="A20" s="66"/>
      <c r="B20" s="65"/>
      <c r="C20" s="65"/>
      <c r="D20" s="171"/>
      <c r="E20" s="179"/>
      <c r="F20" s="67" t="s">
        <v>148</v>
      </c>
      <c r="G20" s="72" t="s">
        <v>149</v>
      </c>
      <c r="H20" s="187"/>
      <c r="I20" s="169"/>
      <c r="J20" s="169"/>
      <c r="K20" s="169"/>
      <c r="L20" s="65"/>
      <c r="M20" s="52" t="s">
        <v>65</v>
      </c>
      <c r="N20" s="52" t="s">
        <v>93</v>
      </c>
      <c r="O20" s="59" t="s">
        <v>67</v>
      </c>
      <c r="P20" s="52" t="s">
        <v>219</v>
      </c>
      <c r="Q20" s="77" t="s">
        <v>68</v>
      </c>
      <c r="R20" s="73">
        <v>3</v>
      </c>
      <c r="S20" s="73">
        <v>3</v>
      </c>
      <c r="T20" s="73">
        <f t="shared" si="0"/>
        <v>9</v>
      </c>
      <c r="U20" s="65"/>
      <c r="V20" s="65"/>
      <c r="W20" s="65"/>
      <c r="X20" s="65"/>
    </row>
    <row r="21" spans="1:24" ht="14.25" customHeight="1">
      <c r="A21" s="66"/>
      <c r="B21" s="65"/>
      <c r="C21" s="65"/>
      <c r="D21" s="170" t="s">
        <v>156</v>
      </c>
      <c r="E21" s="178" t="s">
        <v>85</v>
      </c>
      <c r="F21" s="67" t="s">
        <v>146</v>
      </c>
      <c r="G21" s="72" t="s">
        <v>147</v>
      </c>
      <c r="H21" s="186" t="s">
        <v>68</v>
      </c>
      <c r="I21" s="168">
        <v>3</v>
      </c>
      <c r="J21" s="168">
        <v>3</v>
      </c>
      <c r="K21" s="168">
        <f t="shared" ref="K21" si="6">+I21*J21</f>
        <v>9</v>
      </c>
      <c r="L21" s="65"/>
      <c r="M21" s="52" t="s">
        <v>94</v>
      </c>
      <c r="N21" s="52" t="s">
        <v>95</v>
      </c>
      <c r="O21" s="59" t="s">
        <v>75</v>
      </c>
      <c r="P21" s="52" t="s">
        <v>220</v>
      </c>
      <c r="Q21" s="77" t="s">
        <v>68</v>
      </c>
      <c r="R21" s="73">
        <v>3</v>
      </c>
      <c r="S21" s="73">
        <v>3</v>
      </c>
      <c r="T21" s="73">
        <f t="shared" si="0"/>
        <v>9</v>
      </c>
      <c r="U21" s="65"/>
      <c r="V21" s="65"/>
      <c r="W21" s="65"/>
      <c r="X21" s="65"/>
    </row>
    <row r="22" spans="1:24" ht="14.25" customHeight="1">
      <c r="A22" s="66"/>
      <c r="B22" s="65"/>
      <c r="C22" s="65"/>
      <c r="D22" s="171"/>
      <c r="E22" s="179"/>
      <c r="F22" s="67" t="s">
        <v>148</v>
      </c>
      <c r="G22" s="72" t="s">
        <v>149</v>
      </c>
      <c r="H22" s="187"/>
      <c r="I22" s="169"/>
      <c r="J22" s="169"/>
      <c r="K22" s="169"/>
      <c r="L22" s="65"/>
      <c r="M22" s="52" t="s">
        <v>96</v>
      </c>
      <c r="N22" s="52" t="s">
        <v>97</v>
      </c>
      <c r="O22" s="59" t="s">
        <v>75</v>
      </c>
      <c r="P22" s="52" t="s">
        <v>221</v>
      </c>
      <c r="Q22" s="77" t="s">
        <v>68</v>
      </c>
      <c r="R22" s="73">
        <v>3</v>
      </c>
      <c r="S22" s="73">
        <v>3</v>
      </c>
      <c r="T22" s="73">
        <f t="shared" si="0"/>
        <v>9</v>
      </c>
      <c r="U22" s="65"/>
      <c r="V22" s="65"/>
      <c r="W22" s="65"/>
      <c r="X22" s="65"/>
    </row>
    <row r="23" spans="1:24" ht="14.25" customHeight="1">
      <c r="A23" s="66"/>
      <c r="B23" s="65"/>
      <c r="C23" s="65"/>
      <c r="D23" s="170" t="s">
        <v>157</v>
      </c>
      <c r="E23" s="178" t="s">
        <v>87</v>
      </c>
      <c r="F23" s="67" t="s">
        <v>146</v>
      </c>
      <c r="G23" s="72" t="s">
        <v>158</v>
      </c>
      <c r="H23" s="180" t="s">
        <v>247</v>
      </c>
      <c r="I23" s="168">
        <v>3</v>
      </c>
      <c r="J23" s="168">
        <v>3</v>
      </c>
      <c r="K23" s="168">
        <f t="shared" ref="K23" si="7">+I23*J23</f>
        <v>9</v>
      </c>
      <c r="L23" s="65"/>
      <c r="M23" s="52" t="s">
        <v>98</v>
      </c>
      <c r="N23" s="52" t="s">
        <v>99</v>
      </c>
      <c r="O23" s="59" t="s">
        <v>75</v>
      </c>
      <c r="P23" s="52" t="s">
        <v>222</v>
      </c>
      <c r="Q23" s="77" t="s">
        <v>68</v>
      </c>
      <c r="R23" s="73">
        <v>3</v>
      </c>
      <c r="S23" s="73">
        <v>3</v>
      </c>
      <c r="T23" s="73">
        <f t="shared" si="0"/>
        <v>9</v>
      </c>
      <c r="U23" s="65"/>
      <c r="V23" s="65"/>
      <c r="W23" s="65"/>
      <c r="X23" s="65"/>
    </row>
    <row r="24" spans="1:24" ht="14.25" customHeight="1">
      <c r="A24" s="66"/>
      <c r="B24" s="65"/>
      <c r="C24" s="65"/>
      <c r="D24" s="171"/>
      <c r="E24" s="179"/>
      <c r="F24" s="67" t="s">
        <v>148</v>
      </c>
      <c r="G24" s="72" t="s">
        <v>159</v>
      </c>
      <c r="H24" s="181"/>
      <c r="I24" s="169"/>
      <c r="J24" s="169"/>
      <c r="K24" s="169"/>
      <c r="L24" s="65"/>
      <c r="M24" s="52" t="s">
        <v>100</v>
      </c>
      <c r="N24" s="52" t="s">
        <v>101</v>
      </c>
      <c r="O24" s="59" t="s">
        <v>75</v>
      </c>
      <c r="P24" s="52" t="s">
        <v>223</v>
      </c>
      <c r="Q24" s="77" t="s">
        <v>68</v>
      </c>
      <c r="R24" s="73">
        <v>3</v>
      </c>
      <c r="S24" s="73">
        <v>3</v>
      </c>
      <c r="T24" s="73">
        <f t="shared" si="0"/>
        <v>9</v>
      </c>
      <c r="U24" s="65"/>
      <c r="V24" s="65"/>
      <c r="W24" s="65"/>
      <c r="X24" s="65"/>
    </row>
    <row r="25" spans="1:24" ht="14.25" customHeight="1">
      <c r="A25" s="66"/>
      <c r="B25" s="65"/>
      <c r="C25" s="65"/>
      <c r="D25" s="170" t="s">
        <v>160</v>
      </c>
      <c r="E25" s="178" t="s">
        <v>89</v>
      </c>
      <c r="F25" s="67" t="s">
        <v>146</v>
      </c>
      <c r="G25" s="72" t="s">
        <v>158</v>
      </c>
      <c r="H25" s="180" t="s">
        <v>247</v>
      </c>
      <c r="I25" s="168">
        <v>3</v>
      </c>
      <c r="J25" s="168">
        <v>3</v>
      </c>
      <c r="K25" s="168">
        <f t="shared" ref="K25" si="8">+I25*J25</f>
        <v>9</v>
      </c>
      <c r="L25" s="65"/>
      <c r="M25" s="52" t="s">
        <v>102</v>
      </c>
      <c r="N25" s="52" t="s">
        <v>103</v>
      </c>
      <c r="O25" s="59" t="s">
        <v>67</v>
      </c>
      <c r="P25" s="52" t="s">
        <v>224</v>
      </c>
      <c r="Q25" s="78" t="s">
        <v>69</v>
      </c>
      <c r="R25" s="73">
        <v>4</v>
      </c>
      <c r="S25" s="73">
        <v>2</v>
      </c>
      <c r="T25" s="73">
        <f t="shared" si="0"/>
        <v>8</v>
      </c>
      <c r="U25" s="65"/>
      <c r="V25" s="65"/>
      <c r="W25" s="65"/>
      <c r="X25" s="65"/>
    </row>
    <row r="26" spans="1:24" ht="14.25" customHeight="1">
      <c r="A26" s="66"/>
      <c r="B26" s="65"/>
      <c r="C26" s="65"/>
      <c r="D26" s="171"/>
      <c r="E26" s="179"/>
      <c r="F26" s="67" t="s">
        <v>148</v>
      </c>
      <c r="G26" s="72" t="s">
        <v>159</v>
      </c>
      <c r="H26" s="181"/>
      <c r="I26" s="169"/>
      <c r="J26" s="169"/>
      <c r="K26" s="169"/>
      <c r="L26" s="65"/>
      <c r="M26" s="52" t="s">
        <v>104</v>
      </c>
      <c r="N26" s="52" t="s">
        <v>105</v>
      </c>
      <c r="O26" s="59" t="s">
        <v>67</v>
      </c>
      <c r="P26" s="52" t="s">
        <v>224</v>
      </c>
      <c r="Q26" s="78" t="s">
        <v>69</v>
      </c>
      <c r="R26" s="73">
        <v>4</v>
      </c>
      <c r="S26" s="73">
        <v>2</v>
      </c>
      <c r="T26" s="73">
        <f t="shared" si="0"/>
        <v>8</v>
      </c>
      <c r="U26" s="65"/>
      <c r="V26" s="65"/>
      <c r="W26" s="65"/>
      <c r="X26" s="65"/>
    </row>
    <row r="27" spans="1:24" ht="14.25" customHeight="1">
      <c r="A27" s="66"/>
      <c r="B27" s="65"/>
      <c r="C27" s="65"/>
      <c r="D27" s="170" t="s">
        <v>161</v>
      </c>
      <c r="E27" s="178" t="s">
        <v>162</v>
      </c>
      <c r="F27" s="67" t="s">
        <v>146</v>
      </c>
      <c r="G27" s="72" t="s">
        <v>158</v>
      </c>
      <c r="H27" s="180" t="s">
        <v>247</v>
      </c>
      <c r="I27" s="168">
        <v>3</v>
      </c>
      <c r="J27" s="168">
        <v>3</v>
      </c>
      <c r="K27" s="168">
        <f t="shared" ref="K27" si="9">+I27*J27</f>
        <v>9</v>
      </c>
      <c r="L27" s="65"/>
      <c r="M27" s="52" t="s">
        <v>66</v>
      </c>
      <c r="N27" s="52" t="s">
        <v>106</v>
      </c>
      <c r="O27" s="59" t="s">
        <v>67</v>
      </c>
      <c r="P27" s="52" t="s">
        <v>225</v>
      </c>
      <c r="Q27" s="78" t="s">
        <v>69</v>
      </c>
      <c r="R27" s="73">
        <v>4</v>
      </c>
      <c r="S27" s="73">
        <v>2</v>
      </c>
      <c r="T27" s="73">
        <f t="shared" si="0"/>
        <v>8</v>
      </c>
      <c r="U27" s="65"/>
      <c r="V27" s="65"/>
      <c r="W27" s="65"/>
      <c r="X27" s="65"/>
    </row>
    <row r="28" spans="1:24" ht="14.25" customHeight="1">
      <c r="A28" s="66"/>
      <c r="B28" s="65"/>
      <c r="C28" s="65"/>
      <c r="D28" s="171"/>
      <c r="E28" s="179"/>
      <c r="F28" s="67" t="s">
        <v>148</v>
      </c>
      <c r="G28" s="72" t="s">
        <v>159</v>
      </c>
      <c r="H28" s="181"/>
      <c r="I28" s="169"/>
      <c r="J28" s="169"/>
      <c r="K28" s="169"/>
      <c r="L28" s="65"/>
      <c r="M28" s="52" t="s">
        <v>107</v>
      </c>
      <c r="N28" s="52" t="s">
        <v>103</v>
      </c>
      <c r="O28" s="59" t="s">
        <v>67</v>
      </c>
      <c r="P28" s="52" t="s">
        <v>226</v>
      </c>
      <c r="Q28" s="75" t="s">
        <v>70</v>
      </c>
      <c r="R28" s="73">
        <v>2</v>
      </c>
      <c r="S28" s="73">
        <v>4</v>
      </c>
      <c r="T28" s="73">
        <f t="shared" si="0"/>
        <v>8</v>
      </c>
      <c r="U28" s="65"/>
      <c r="V28" s="65"/>
      <c r="W28" s="65"/>
      <c r="X28" s="65"/>
    </row>
    <row r="29" spans="1:24" ht="14.25" customHeight="1">
      <c r="A29" s="66"/>
      <c r="B29" s="65"/>
      <c r="C29" s="65"/>
      <c r="D29" s="170" t="s">
        <v>163</v>
      </c>
      <c r="E29" s="184" t="s">
        <v>164</v>
      </c>
      <c r="F29" s="67" t="s">
        <v>146</v>
      </c>
      <c r="G29" s="72" t="s">
        <v>158</v>
      </c>
      <c r="H29" s="180" t="s">
        <v>247</v>
      </c>
      <c r="I29" s="168">
        <v>3</v>
      </c>
      <c r="J29" s="168">
        <v>3</v>
      </c>
      <c r="K29" s="168">
        <f t="shared" ref="K29" si="10">+I29*J29</f>
        <v>9</v>
      </c>
      <c r="L29" s="65"/>
      <c r="M29" s="52" t="s">
        <v>108</v>
      </c>
      <c r="N29" s="52" t="s">
        <v>109</v>
      </c>
      <c r="O29" s="59" t="s">
        <v>75</v>
      </c>
      <c r="P29" s="52" t="s">
        <v>227</v>
      </c>
      <c r="Q29" s="78" t="s">
        <v>69</v>
      </c>
      <c r="R29" s="73">
        <v>4</v>
      </c>
      <c r="S29" s="73">
        <v>2</v>
      </c>
      <c r="T29" s="73">
        <f t="shared" si="0"/>
        <v>8</v>
      </c>
      <c r="U29" s="65"/>
      <c r="V29" s="65"/>
      <c r="W29" s="65"/>
      <c r="X29" s="65"/>
    </row>
    <row r="30" spans="1:24" ht="14.25" customHeight="1">
      <c r="A30" s="66"/>
      <c r="B30" s="65"/>
      <c r="C30" s="65"/>
      <c r="D30" s="171"/>
      <c r="E30" s="185"/>
      <c r="F30" s="67" t="s">
        <v>148</v>
      </c>
      <c r="G30" s="72" t="s">
        <v>159</v>
      </c>
      <c r="H30" s="181"/>
      <c r="I30" s="169"/>
      <c r="J30" s="169"/>
      <c r="K30" s="169"/>
      <c r="L30" s="65"/>
      <c r="M30" s="52" t="s">
        <v>110</v>
      </c>
      <c r="N30" s="52" t="s">
        <v>109</v>
      </c>
      <c r="O30" s="59" t="s">
        <v>75</v>
      </c>
      <c r="P30" s="52" t="s">
        <v>228</v>
      </c>
      <c r="Q30" s="78" t="s">
        <v>69</v>
      </c>
      <c r="R30" s="73">
        <v>4</v>
      </c>
      <c r="S30" s="73">
        <v>2</v>
      </c>
      <c r="T30" s="73">
        <f t="shared" si="0"/>
        <v>8</v>
      </c>
      <c r="U30" s="65"/>
      <c r="V30" s="65"/>
      <c r="W30" s="65"/>
      <c r="X30" s="65"/>
    </row>
    <row r="31" spans="1:24" ht="14.25" customHeight="1">
      <c r="A31" s="66"/>
      <c r="B31" s="65"/>
      <c r="C31" s="65"/>
      <c r="D31" s="170" t="s">
        <v>165</v>
      </c>
      <c r="E31" s="178" t="s">
        <v>93</v>
      </c>
      <c r="F31" s="67" t="s">
        <v>146</v>
      </c>
      <c r="G31" s="72" t="s">
        <v>158</v>
      </c>
      <c r="H31" s="180" t="s">
        <v>247</v>
      </c>
      <c r="I31" s="168">
        <v>3</v>
      </c>
      <c r="J31" s="168">
        <v>3</v>
      </c>
      <c r="K31" s="168">
        <f t="shared" ref="K31" si="11">+I31*J31</f>
        <v>9</v>
      </c>
      <c r="L31" s="65"/>
      <c r="M31" s="52" t="s">
        <v>111</v>
      </c>
      <c r="N31" s="52" t="s">
        <v>112</v>
      </c>
      <c r="O31" s="59" t="s">
        <v>75</v>
      </c>
      <c r="P31" s="52" t="s">
        <v>229</v>
      </c>
      <c r="Q31" s="75" t="s">
        <v>70</v>
      </c>
      <c r="R31" s="73">
        <v>2</v>
      </c>
      <c r="S31" s="73">
        <v>4</v>
      </c>
      <c r="T31" s="73">
        <f t="shared" si="0"/>
        <v>8</v>
      </c>
      <c r="U31" s="65"/>
      <c r="V31" s="65"/>
      <c r="W31" s="65"/>
      <c r="X31" s="65"/>
    </row>
    <row r="32" spans="1:24" ht="14.25" customHeight="1">
      <c r="A32" s="66"/>
      <c r="B32" s="65"/>
      <c r="C32" s="65"/>
      <c r="D32" s="171"/>
      <c r="E32" s="179"/>
      <c r="F32" s="67" t="s">
        <v>148</v>
      </c>
      <c r="G32" s="72" t="s">
        <v>159</v>
      </c>
      <c r="H32" s="181"/>
      <c r="I32" s="169"/>
      <c r="J32" s="169"/>
      <c r="K32" s="169"/>
      <c r="L32" s="65"/>
      <c r="M32" s="52" t="s">
        <v>113</v>
      </c>
      <c r="N32" s="52" t="s">
        <v>114</v>
      </c>
      <c r="O32" s="59" t="s">
        <v>67</v>
      </c>
      <c r="P32" s="52" t="s">
        <v>230</v>
      </c>
      <c r="Q32" s="78" t="s">
        <v>69</v>
      </c>
      <c r="R32" s="73">
        <v>4</v>
      </c>
      <c r="S32" s="73">
        <v>2</v>
      </c>
      <c r="T32" s="73">
        <f t="shared" si="0"/>
        <v>8</v>
      </c>
      <c r="U32" s="65"/>
      <c r="V32" s="65"/>
      <c r="W32" s="65"/>
      <c r="X32" s="65"/>
    </row>
    <row r="33" spans="1:24" ht="14.25" customHeight="1">
      <c r="A33" s="66"/>
      <c r="B33" s="65"/>
      <c r="C33" s="65"/>
      <c r="D33" s="170" t="s">
        <v>166</v>
      </c>
      <c r="E33" s="178" t="s">
        <v>95</v>
      </c>
      <c r="F33" s="67" t="s">
        <v>146</v>
      </c>
      <c r="G33" s="72" t="s">
        <v>158</v>
      </c>
      <c r="H33" s="180" t="s">
        <v>247</v>
      </c>
      <c r="I33" s="168">
        <v>3</v>
      </c>
      <c r="J33" s="168">
        <v>3</v>
      </c>
      <c r="K33" s="168">
        <f t="shared" ref="K33" si="12">+I33*J33</f>
        <v>9</v>
      </c>
      <c r="L33" s="65"/>
      <c r="M33" s="52" t="s">
        <v>115</v>
      </c>
      <c r="N33" s="52" t="s">
        <v>116</v>
      </c>
      <c r="O33" s="59" t="s">
        <v>75</v>
      </c>
      <c r="P33" s="52" t="s">
        <v>231</v>
      </c>
      <c r="Q33" s="75" t="s">
        <v>70</v>
      </c>
      <c r="R33" s="73">
        <v>2</v>
      </c>
      <c r="S33" s="73">
        <v>4</v>
      </c>
      <c r="T33" s="73">
        <f t="shared" si="0"/>
        <v>8</v>
      </c>
      <c r="U33" s="65"/>
      <c r="V33" s="65"/>
      <c r="W33" s="65"/>
      <c r="X33" s="65"/>
    </row>
    <row r="34" spans="1:24" ht="14.25" customHeight="1">
      <c r="A34" s="66"/>
      <c r="B34" s="65"/>
      <c r="C34" s="65"/>
      <c r="D34" s="171"/>
      <c r="E34" s="179"/>
      <c r="F34" s="67" t="s">
        <v>148</v>
      </c>
      <c r="G34" s="72" t="s">
        <v>159</v>
      </c>
      <c r="H34" s="181"/>
      <c r="I34" s="169"/>
      <c r="J34" s="169"/>
      <c r="K34" s="169"/>
      <c r="L34" s="65"/>
      <c r="M34" s="52" t="s">
        <v>117</v>
      </c>
      <c r="N34" s="52" t="s">
        <v>118</v>
      </c>
      <c r="O34" s="59" t="s">
        <v>75</v>
      </c>
      <c r="P34" s="52" t="s">
        <v>232</v>
      </c>
      <c r="Q34" s="78" t="s">
        <v>69</v>
      </c>
      <c r="R34" s="73">
        <v>4</v>
      </c>
      <c r="S34" s="73">
        <v>2</v>
      </c>
      <c r="T34" s="73">
        <f t="shared" si="0"/>
        <v>8</v>
      </c>
      <c r="U34" s="65"/>
      <c r="V34" s="65"/>
      <c r="W34" s="65"/>
      <c r="X34" s="65"/>
    </row>
    <row r="35" spans="1:24" ht="14.25" customHeight="1">
      <c r="A35" s="66"/>
      <c r="B35" s="65"/>
      <c r="C35" s="65"/>
      <c r="D35" s="170" t="s">
        <v>167</v>
      </c>
      <c r="E35" s="178" t="s">
        <v>97</v>
      </c>
      <c r="F35" s="67" t="s">
        <v>146</v>
      </c>
      <c r="G35" s="72" t="s">
        <v>158</v>
      </c>
      <c r="H35" s="180" t="s">
        <v>247</v>
      </c>
      <c r="I35" s="168">
        <v>3</v>
      </c>
      <c r="J35" s="168">
        <v>3</v>
      </c>
      <c r="K35" s="168">
        <f t="shared" ref="K35" si="13">+I35*J35</f>
        <v>9</v>
      </c>
      <c r="L35" s="65"/>
      <c r="M35" s="52" t="s">
        <v>119</v>
      </c>
      <c r="N35" s="52" t="s">
        <v>120</v>
      </c>
      <c r="O35" s="59" t="s">
        <v>67</v>
      </c>
      <c r="P35" s="52" t="s">
        <v>233</v>
      </c>
      <c r="Q35" s="75" t="s">
        <v>70</v>
      </c>
      <c r="R35" s="73">
        <v>2</v>
      </c>
      <c r="S35" s="73">
        <v>4</v>
      </c>
      <c r="T35" s="73">
        <f t="shared" si="0"/>
        <v>8</v>
      </c>
      <c r="U35" s="65"/>
      <c r="V35" s="65"/>
      <c r="W35" s="65"/>
      <c r="X35" s="65"/>
    </row>
    <row r="36" spans="1:24" ht="14.25" customHeight="1">
      <c r="A36" s="66"/>
      <c r="B36" s="65"/>
      <c r="C36" s="65"/>
      <c r="D36" s="171"/>
      <c r="E36" s="179"/>
      <c r="F36" s="67" t="s">
        <v>148</v>
      </c>
      <c r="G36" s="72" t="s">
        <v>159</v>
      </c>
      <c r="H36" s="181"/>
      <c r="I36" s="169"/>
      <c r="J36" s="169"/>
      <c r="K36" s="169"/>
      <c r="L36" s="65"/>
      <c r="M36" s="52" t="s">
        <v>121</v>
      </c>
      <c r="N36" s="52" t="s">
        <v>122</v>
      </c>
      <c r="O36" s="59" t="s">
        <v>75</v>
      </c>
      <c r="P36" s="52" t="s">
        <v>234</v>
      </c>
      <c r="Q36" s="78" t="s">
        <v>69</v>
      </c>
      <c r="R36" s="73">
        <v>4</v>
      </c>
      <c r="S36" s="73">
        <v>2</v>
      </c>
      <c r="T36" s="73">
        <f t="shared" si="0"/>
        <v>8</v>
      </c>
      <c r="U36" s="65"/>
      <c r="V36" s="65"/>
      <c r="W36" s="65"/>
      <c r="X36" s="65"/>
    </row>
    <row r="37" spans="1:24" ht="14.25" customHeight="1">
      <c r="A37" s="66"/>
      <c r="B37" s="65"/>
      <c r="C37" s="65"/>
      <c r="D37" s="170" t="s">
        <v>168</v>
      </c>
      <c r="E37" s="178" t="s">
        <v>99</v>
      </c>
      <c r="F37" s="67" t="s">
        <v>146</v>
      </c>
      <c r="G37" s="72" t="s">
        <v>158</v>
      </c>
      <c r="H37" s="180" t="s">
        <v>247</v>
      </c>
      <c r="I37" s="168">
        <v>3</v>
      </c>
      <c r="J37" s="168">
        <v>3</v>
      </c>
      <c r="K37" s="168">
        <f t="shared" ref="K37" si="14">+I37*J37</f>
        <v>9</v>
      </c>
      <c r="L37" s="65"/>
      <c r="M37" s="52" t="s">
        <v>123</v>
      </c>
      <c r="N37" s="52" t="s">
        <v>124</v>
      </c>
      <c r="O37" s="59" t="s">
        <v>75</v>
      </c>
      <c r="P37" s="52" t="s">
        <v>235</v>
      </c>
      <c r="Q37" s="78" t="s">
        <v>69</v>
      </c>
      <c r="R37" s="73">
        <v>4</v>
      </c>
      <c r="S37" s="73">
        <v>2</v>
      </c>
      <c r="T37" s="73">
        <f t="shared" si="0"/>
        <v>8</v>
      </c>
      <c r="U37" s="65"/>
      <c r="V37" s="65"/>
      <c r="W37" s="65"/>
      <c r="X37" s="65"/>
    </row>
    <row r="38" spans="1:24" ht="14.25" customHeight="1">
      <c r="A38" s="66"/>
      <c r="B38" s="65"/>
      <c r="C38" s="65"/>
      <c r="D38" s="171"/>
      <c r="E38" s="179"/>
      <c r="F38" s="67" t="s">
        <v>148</v>
      </c>
      <c r="G38" s="72" t="s">
        <v>159</v>
      </c>
      <c r="H38" s="181"/>
      <c r="I38" s="169"/>
      <c r="J38" s="169"/>
      <c r="K38" s="169"/>
      <c r="L38" s="65"/>
      <c r="M38" s="52" t="s">
        <v>125</v>
      </c>
      <c r="N38" s="52" t="s">
        <v>126</v>
      </c>
      <c r="O38" s="59" t="s">
        <v>75</v>
      </c>
      <c r="P38" s="52" t="s">
        <v>236</v>
      </c>
      <c r="Q38" s="75" t="s">
        <v>70</v>
      </c>
      <c r="R38" s="73">
        <v>2</v>
      </c>
      <c r="S38" s="73">
        <v>4</v>
      </c>
      <c r="T38" s="73">
        <f t="shared" si="0"/>
        <v>8</v>
      </c>
      <c r="U38" s="65"/>
      <c r="V38" s="65"/>
      <c r="W38" s="65"/>
      <c r="X38" s="65"/>
    </row>
    <row r="39" spans="1:24" ht="14.25" customHeight="1">
      <c r="A39" s="66"/>
      <c r="B39" s="65"/>
      <c r="C39" s="65"/>
      <c r="D39" s="170" t="s">
        <v>153</v>
      </c>
      <c r="E39" s="178" t="s">
        <v>105</v>
      </c>
      <c r="F39" s="67" t="s">
        <v>146</v>
      </c>
      <c r="G39" s="72" t="s">
        <v>158</v>
      </c>
      <c r="H39" s="182" t="s">
        <v>248</v>
      </c>
      <c r="I39" s="168">
        <v>4</v>
      </c>
      <c r="J39" s="168">
        <v>2</v>
      </c>
      <c r="K39" s="168">
        <f t="shared" ref="K39" si="15">+I39*J39</f>
        <v>8</v>
      </c>
      <c r="L39" s="65"/>
      <c r="M39" s="52" t="s">
        <v>127</v>
      </c>
      <c r="N39" s="52" t="s">
        <v>128</v>
      </c>
      <c r="O39" s="59" t="s">
        <v>67</v>
      </c>
      <c r="P39" s="52" t="s">
        <v>237</v>
      </c>
      <c r="Q39" s="75" t="s">
        <v>70</v>
      </c>
      <c r="R39" s="73">
        <v>2</v>
      </c>
      <c r="S39" s="73">
        <v>4</v>
      </c>
      <c r="T39" s="73">
        <f t="shared" si="0"/>
        <v>8</v>
      </c>
      <c r="U39" s="65"/>
      <c r="V39" s="65"/>
      <c r="W39" s="65"/>
      <c r="X39" s="65"/>
    </row>
    <row r="40" spans="1:24" ht="14.25" customHeight="1">
      <c r="B40" s="65"/>
      <c r="C40" s="65"/>
      <c r="D40" s="171"/>
      <c r="E40" s="179"/>
      <c r="F40" s="67" t="s">
        <v>148</v>
      </c>
      <c r="G40" s="72" t="s">
        <v>159</v>
      </c>
      <c r="H40" s="183"/>
      <c r="I40" s="169"/>
      <c r="J40" s="169"/>
      <c r="K40" s="169"/>
      <c r="L40" s="65"/>
      <c r="M40" s="52" t="s">
        <v>129</v>
      </c>
      <c r="N40" s="52" t="s">
        <v>130</v>
      </c>
      <c r="O40" s="59" t="s">
        <v>67</v>
      </c>
      <c r="P40" s="52" t="s">
        <v>238</v>
      </c>
      <c r="Q40" s="75" t="s">
        <v>70</v>
      </c>
      <c r="R40" s="73">
        <v>2</v>
      </c>
      <c r="S40" s="73">
        <v>4</v>
      </c>
      <c r="T40" s="73">
        <f t="shared" si="0"/>
        <v>8</v>
      </c>
      <c r="U40" s="65"/>
      <c r="V40" s="65"/>
      <c r="W40" s="65"/>
      <c r="X40" s="65"/>
    </row>
    <row r="41" spans="1:24" ht="14.25" customHeight="1">
      <c r="A41" s="66"/>
      <c r="B41" s="65"/>
      <c r="C41" s="65"/>
      <c r="D41" s="170" t="s">
        <v>155</v>
      </c>
      <c r="E41" s="178" t="s">
        <v>169</v>
      </c>
      <c r="F41" s="67" t="s">
        <v>146</v>
      </c>
      <c r="G41" s="72" t="s">
        <v>158</v>
      </c>
      <c r="H41" s="182" t="s">
        <v>248</v>
      </c>
      <c r="I41" s="168">
        <v>4</v>
      </c>
      <c r="J41" s="168">
        <v>2</v>
      </c>
      <c r="K41" s="168">
        <f t="shared" ref="K41" si="16">+I41*J41</f>
        <v>8</v>
      </c>
      <c r="L41" s="65"/>
      <c r="M41" s="52" t="s">
        <v>131</v>
      </c>
      <c r="N41" s="52" t="s">
        <v>132</v>
      </c>
      <c r="O41" s="59" t="s">
        <v>75</v>
      </c>
      <c r="P41" s="52" t="s">
        <v>239</v>
      </c>
      <c r="Q41" s="75" t="s">
        <v>70</v>
      </c>
      <c r="R41" s="73">
        <v>2</v>
      </c>
      <c r="S41" s="73">
        <v>4</v>
      </c>
      <c r="T41" s="73">
        <f t="shared" si="0"/>
        <v>8</v>
      </c>
      <c r="U41" s="65"/>
      <c r="V41" s="65"/>
      <c r="W41" s="65"/>
      <c r="X41" s="65"/>
    </row>
    <row r="42" spans="1:24" ht="14.25" customHeight="1">
      <c r="A42" s="66"/>
      <c r="B42" s="65"/>
      <c r="C42" s="65"/>
      <c r="D42" s="171"/>
      <c r="E42" s="179"/>
      <c r="F42" s="67" t="s">
        <v>148</v>
      </c>
      <c r="G42" s="72" t="s">
        <v>159</v>
      </c>
      <c r="H42" s="183"/>
      <c r="I42" s="169"/>
      <c r="J42" s="169"/>
      <c r="K42" s="169"/>
      <c r="L42" s="65"/>
      <c r="M42" s="52" t="s">
        <v>133</v>
      </c>
      <c r="N42" s="52" t="s">
        <v>134</v>
      </c>
      <c r="O42" s="59" t="s">
        <v>67</v>
      </c>
      <c r="P42" s="52" t="s">
        <v>240</v>
      </c>
      <c r="Q42" s="75" t="s">
        <v>70</v>
      </c>
      <c r="R42" s="73">
        <v>2</v>
      </c>
      <c r="S42" s="73">
        <v>4</v>
      </c>
      <c r="T42" s="73">
        <f t="shared" si="0"/>
        <v>8</v>
      </c>
      <c r="U42" s="65"/>
      <c r="V42" s="65"/>
      <c r="W42" s="65"/>
      <c r="X42" s="65"/>
    </row>
    <row r="43" spans="1:24" ht="14.25" customHeight="1" thickBot="1">
      <c r="A43" s="66"/>
      <c r="D43" s="170" t="s">
        <v>170</v>
      </c>
      <c r="E43" s="178" t="s">
        <v>106</v>
      </c>
      <c r="F43" s="67" t="s">
        <v>146</v>
      </c>
      <c r="G43" s="72" t="s">
        <v>158</v>
      </c>
      <c r="H43" s="182" t="s">
        <v>248</v>
      </c>
      <c r="I43" s="168">
        <v>4</v>
      </c>
      <c r="J43" s="168">
        <v>2</v>
      </c>
      <c r="K43" s="168">
        <f t="shared" ref="K43" si="17">+I43*J43</f>
        <v>8</v>
      </c>
      <c r="M43" s="52" t="s">
        <v>135</v>
      </c>
      <c r="N43" s="52" t="s">
        <v>136</v>
      </c>
      <c r="O43" s="59" t="s">
        <v>67</v>
      </c>
      <c r="P43" s="52" t="s">
        <v>241</v>
      </c>
      <c r="Q43" s="77" t="s">
        <v>68</v>
      </c>
      <c r="R43" s="73">
        <v>3</v>
      </c>
      <c r="S43" s="73">
        <v>3</v>
      </c>
      <c r="T43" s="73">
        <f t="shared" si="0"/>
        <v>9</v>
      </c>
    </row>
    <row r="44" spans="1:24" ht="14.25" customHeight="1" thickBot="1">
      <c r="A44" s="66"/>
      <c r="D44" s="171"/>
      <c r="E44" s="179"/>
      <c r="F44" s="67" t="s">
        <v>148</v>
      </c>
      <c r="G44" s="72" t="s">
        <v>159</v>
      </c>
      <c r="H44" s="183"/>
      <c r="I44" s="169"/>
      <c r="J44" s="169"/>
      <c r="K44" s="169"/>
      <c r="M44" s="52" t="s">
        <v>137</v>
      </c>
      <c r="N44" s="52" t="s">
        <v>138</v>
      </c>
      <c r="O44" s="59" t="s">
        <v>75</v>
      </c>
      <c r="P44" s="52" t="s">
        <v>242</v>
      </c>
      <c r="Q44" s="75" t="s">
        <v>70</v>
      </c>
      <c r="R44" s="73">
        <v>2</v>
      </c>
      <c r="S44" s="73">
        <v>4</v>
      </c>
      <c r="T44" s="73">
        <f t="shared" si="0"/>
        <v>8</v>
      </c>
      <c r="X44" s="8"/>
    </row>
    <row r="45" spans="1:24" ht="14.25" customHeight="1">
      <c r="A45" s="66"/>
      <c r="D45" s="170" t="s">
        <v>171</v>
      </c>
      <c r="E45" s="178" t="s">
        <v>172</v>
      </c>
      <c r="F45" s="67" t="s">
        <v>146</v>
      </c>
      <c r="G45" s="72" t="s">
        <v>158</v>
      </c>
      <c r="H45" s="174" t="s">
        <v>249</v>
      </c>
      <c r="I45" s="168">
        <v>2</v>
      </c>
      <c r="J45" s="168">
        <v>4</v>
      </c>
      <c r="K45" s="168">
        <f t="shared" ref="K45" si="18">+I45*J45</f>
        <v>8</v>
      </c>
      <c r="M45" s="52" t="s">
        <v>139</v>
      </c>
      <c r="N45" s="52" t="s">
        <v>140</v>
      </c>
      <c r="O45" s="59" t="s">
        <v>67</v>
      </c>
      <c r="P45" s="52" t="s">
        <v>243</v>
      </c>
      <c r="Q45" s="75" t="s">
        <v>70</v>
      </c>
      <c r="R45" s="73">
        <v>2</v>
      </c>
      <c r="S45" s="73">
        <v>4</v>
      </c>
      <c r="T45" s="73">
        <f t="shared" si="0"/>
        <v>8</v>
      </c>
    </row>
    <row r="46" spans="1:24" ht="14.25" customHeight="1">
      <c r="A46" s="66"/>
      <c r="D46" s="171"/>
      <c r="E46" s="179"/>
      <c r="F46" s="67" t="s">
        <v>148</v>
      </c>
      <c r="G46" s="72" t="s">
        <v>159</v>
      </c>
      <c r="H46" s="175"/>
      <c r="I46" s="169"/>
      <c r="J46" s="169"/>
      <c r="K46" s="169"/>
      <c r="M46" s="52" t="s">
        <v>141</v>
      </c>
      <c r="N46" s="52" t="s">
        <v>142</v>
      </c>
      <c r="O46" s="59" t="s">
        <v>67</v>
      </c>
      <c r="P46" s="52" t="s">
        <v>244</v>
      </c>
      <c r="Q46" s="77" t="s">
        <v>68</v>
      </c>
      <c r="R46" s="73">
        <v>3</v>
      </c>
      <c r="S46" s="73">
        <v>3</v>
      </c>
      <c r="T46" s="73">
        <f t="shared" si="0"/>
        <v>9</v>
      </c>
    </row>
    <row r="47" spans="1:24" ht="14.25" customHeight="1">
      <c r="A47" s="66"/>
      <c r="D47" s="170" t="s">
        <v>173</v>
      </c>
      <c r="E47" s="178" t="s">
        <v>174</v>
      </c>
      <c r="F47" s="67" t="s">
        <v>146</v>
      </c>
      <c r="G47" s="72" t="s">
        <v>158</v>
      </c>
      <c r="H47" s="182" t="s">
        <v>248</v>
      </c>
      <c r="I47" s="168">
        <v>4</v>
      </c>
      <c r="J47" s="168">
        <v>2</v>
      </c>
      <c r="K47" s="168">
        <f t="shared" ref="K47" si="19">+I47*J47</f>
        <v>8</v>
      </c>
      <c r="M47" s="52" t="s">
        <v>143</v>
      </c>
      <c r="N47" s="52" t="s">
        <v>144</v>
      </c>
      <c r="O47" s="59" t="s">
        <v>75</v>
      </c>
      <c r="P47" s="52" t="s">
        <v>245</v>
      </c>
      <c r="Q47" s="79" t="s">
        <v>70</v>
      </c>
      <c r="R47" s="73">
        <v>2</v>
      </c>
      <c r="S47" s="73">
        <v>4</v>
      </c>
      <c r="T47" s="73">
        <f t="shared" si="0"/>
        <v>8</v>
      </c>
    </row>
    <row r="48" spans="1:24" ht="14.25" customHeight="1">
      <c r="A48" s="66"/>
      <c r="D48" s="171"/>
      <c r="E48" s="179"/>
      <c r="F48" s="67" t="s">
        <v>148</v>
      </c>
      <c r="G48" s="72" t="s">
        <v>159</v>
      </c>
      <c r="H48" s="183"/>
      <c r="I48" s="169"/>
      <c r="J48" s="169"/>
      <c r="K48" s="169"/>
      <c r="T48" s="109">
        <f>SUM(T9:T47)</f>
        <v>328</v>
      </c>
    </row>
    <row r="49" spans="1:25" ht="14.25" customHeight="1">
      <c r="A49" s="66"/>
      <c r="B49" s="49"/>
      <c r="C49" s="49"/>
      <c r="D49" s="170" t="s">
        <v>175</v>
      </c>
      <c r="E49" s="178" t="s">
        <v>176</v>
      </c>
      <c r="F49" s="67" t="s">
        <v>146</v>
      </c>
      <c r="G49" s="72" t="s">
        <v>158</v>
      </c>
      <c r="H49" s="182" t="s">
        <v>248</v>
      </c>
      <c r="I49" s="168">
        <v>4</v>
      </c>
      <c r="J49" s="168">
        <v>2</v>
      </c>
      <c r="K49" s="168">
        <f t="shared" ref="K49" si="20">+I49*J49</f>
        <v>8</v>
      </c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 spans="1:25" ht="14.25" customHeight="1">
      <c r="B50" s="49"/>
      <c r="C50" s="49"/>
      <c r="D50" s="171"/>
      <c r="E50" s="179"/>
      <c r="F50" s="67" t="s">
        <v>148</v>
      </c>
      <c r="G50" s="72" t="s">
        <v>159</v>
      </c>
      <c r="H50" s="183"/>
      <c r="I50" s="169"/>
      <c r="J50" s="169"/>
      <c r="K50" s="16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 spans="1:25" ht="14.25" customHeight="1">
      <c r="A51" s="66"/>
      <c r="B51" s="49"/>
      <c r="C51" s="49"/>
      <c r="D51" s="170" t="s">
        <v>177</v>
      </c>
      <c r="E51" s="178" t="s">
        <v>178</v>
      </c>
      <c r="F51" s="67" t="s">
        <v>146</v>
      </c>
      <c r="G51" s="72" t="s">
        <v>158</v>
      </c>
      <c r="H51" s="174" t="s">
        <v>249</v>
      </c>
      <c r="I51" s="168">
        <v>2</v>
      </c>
      <c r="J51" s="168">
        <v>4</v>
      </c>
      <c r="K51" s="168">
        <f t="shared" ref="K51" si="21">+I51*J51</f>
        <v>8</v>
      </c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 spans="1:25" ht="14.25" customHeight="1">
      <c r="A52" s="66"/>
      <c r="B52" s="49"/>
      <c r="C52" s="49"/>
      <c r="D52" s="171"/>
      <c r="E52" s="179"/>
      <c r="F52" s="67" t="s">
        <v>148</v>
      </c>
      <c r="G52" s="72" t="s">
        <v>159</v>
      </c>
      <c r="H52" s="175"/>
      <c r="I52" s="169"/>
      <c r="J52" s="169"/>
      <c r="K52" s="16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 spans="1:25" ht="14.25" customHeight="1">
      <c r="A53" s="66"/>
      <c r="B53" s="49"/>
      <c r="C53" s="49"/>
      <c r="D53" s="170" t="s">
        <v>179</v>
      </c>
      <c r="E53" s="178" t="s">
        <v>180</v>
      </c>
      <c r="F53" s="67" t="s">
        <v>146</v>
      </c>
      <c r="G53" s="72" t="s">
        <v>158</v>
      </c>
      <c r="H53" s="182" t="s">
        <v>248</v>
      </c>
      <c r="I53" s="168">
        <v>4</v>
      </c>
      <c r="J53" s="168">
        <v>2</v>
      </c>
      <c r="K53" s="168">
        <f t="shared" ref="K53" si="22">+I53*J53</f>
        <v>8</v>
      </c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spans="1:25" ht="14.25" customHeight="1">
      <c r="A54" s="66"/>
      <c r="B54" s="49"/>
      <c r="C54" s="49"/>
      <c r="D54" s="171"/>
      <c r="E54" s="179"/>
      <c r="F54" s="67" t="s">
        <v>148</v>
      </c>
      <c r="G54" s="72" t="s">
        <v>159</v>
      </c>
      <c r="H54" s="183"/>
      <c r="I54" s="169"/>
      <c r="J54" s="169"/>
      <c r="K54" s="16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 spans="1:25" ht="14.25" customHeight="1">
      <c r="A55" s="66"/>
      <c r="B55" s="49"/>
      <c r="C55" s="49"/>
      <c r="D55" s="170" t="s">
        <v>151</v>
      </c>
      <c r="E55" s="178" t="s">
        <v>118</v>
      </c>
      <c r="F55" s="67" t="s">
        <v>146</v>
      </c>
      <c r="G55" s="72" t="s">
        <v>158</v>
      </c>
      <c r="H55" s="174" t="s">
        <v>249</v>
      </c>
      <c r="I55" s="168">
        <v>2</v>
      </c>
      <c r="J55" s="168">
        <v>4</v>
      </c>
      <c r="K55" s="168">
        <f t="shared" ref="K55" si="23">+I55*J55</f>
        <v>8</v>
      </c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spans="1:25" ht="14.25" customHeight="1">
      <c r="A56" s="66"/>
      <c r="B56" s="49"/>
      <c r="C56" s="49"/>
      <c r="D56" s="171"/>
      <c r="E56" s="179"/>
      <c r="F56" s="67" t="s">
        <v>148</v>
      </c>
      <c r="G56" s="72" t="s">
        <v>159</v>
      </c>
      <c r="H56" s="175"/>
      <c r="I56" s="169"/>
      <c r="J56" s="169"/>
      <c r="K56" s="16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 spans="1:25" ht="14.25" customHeight="1">
      <c r="A57" s="66"/>
      <c r="B57" s="49"/>
      <c r="C57" s="49"/>
      <c r="D57" s="170" t="s">
        <v>181</v>
      </c>
      <c r="E57" s="184" t="s">
        <v>182</v>
      </c>
      <c r="F57" s="67" t="s">
        <v>146</v>
      </c>
      <c r="G57" s="72" t="s">
        <v>158</v>
      </c>
      <c r="H57" s="182" t="s">
        <v>248</v>
      </c>
      <c r="I57" s="168">
        <v>4</v>
      </c>
      <c r="J57" s="168">
        <v>2</v>
      </c>
      <c r="K57" s="168">
        <f t="shared" ref="K57" si="24">+I57*J57</f>
        <v>8</v>
      </c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 spans="1:25" ht="14.25" customHeight="1">
      <c r="A58" s="66"/>
      <c r="B58" s="49"/>
      <c r="C58" s="49"/>
      <c r="D58" s="171"/>
      <c r="E58" s="185"/>
      <c r="F58" s="67" t="s">
        <v>148</v>
      </c>
      <c r="G58" s="72" t="s">
        <v>159</v>
      </c>
      <c r="H58" s="183"/>
      <c r="I58" s="169"/>
      <c r="J58" s="169"/>
      <c r="K58" s="16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 spans="1:25" ht="14.25" customHeight="1">
      <c r="A59" s="66"/>
      <c r="B59" s="49"/>
      <c r="C59" s="49"/>
      <c r="D59" s="170" t="s">
        <v>183</v>
      </c>
      <c r="E59" s="178" t="s">
        <v>122</v>
      </c>
      <c r="F59" s="67" t="s">
        <v>146</v>
      </c>
      <c r="G59" s="72" t="s">
        <v>158</v>
      </c>
      <c r="H59" s="174" t="s">
        <v>249</v>
      </c>
      <c r="I59" s="168">
        <v>2</v>
      </c>
      <c r="J59" s="168">
        <v>4</v>
      </c>
      <c r="K59" s="168">
        <f t="shared" ref="K59" si="25">+I59*J59</f>
        <v>8</v>
      </c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 spans="1:25" ht="14.25" customHeight="1">
      <c r="A60" s="66"/>
      <c r="B60" s="49"/>
      <c r="C60" s="49"/>
      <c r="D60" s="171"/>
      <c r="E60" s="179"/>
      <c r="F60" s="67" t="s">
        <v>148</v>
      </c>
      <c r="G60" s="72" t="s">
        <v>159</v>
      </c>
      <c r="H60" s="175"/>
      <c r="I60" s="169"/>
      <c r="J60" s="169"/>
      <c r="K60" s="16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 spans="1:25" ht="14.25" customHeight="1">
      <c r="A61" s="66"/>
      <c r="B61" s="49"/>
      <c r="C61" s="49"/>
      <c r="D61" s="170" t="s">
        <v>184</v>
      </c>
      <c r="E61" s="178" t="s">
        <v>122</v>
      </c>
      <c r="F61" s="67" t="s">
        <v>146</v>
      </c>
      <c r="G61" s="72" t="s">
        <v>158</v>
      </c>
      <c r="H61" s="182" t="s">
        <v>248</v>
      </c>
      <c r="I61" s="168">
        <v>4</v>
      </c>
      <c r="J61" s="168">
        <v>2</v>
      </c>
      <c r="K61" s="168">
        <f t="shared" ref="K61" si="26">+I61*J61</f>
        <v>8</v>
      </c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</row>
    <row r="62" spans="1:25" ht="14.25" customHeight="1">
      <c r="A62" s="66"/>
      <c r="B62" s="49"/>
      <c r="C62" s="49"/>
      <c r="D62" s="171"/>
      <c r="E62" s="179"/>
      <c r="F62" s="67" t="s">
        <v>148</v>
      </c>
      <c r="G62" s="72" t="s">
        <v>159</v>
      </c>
      <c r="H62" s="183"/>
      <c r="I62" s="169"/>
      <c r="J62" s="169"/>
      <c r="K62" s="16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</row>
    <row r="63" spans="1:25" ht="14.25" customHeight="1">
      <c r="A63" s="66"/>
      <c r="B63" s="49"/>
      <c r="C63" s="49"/>
      <c r="D63" s="170" t="s">
        <v>185</v>
      </c>
      <c r="E63" s="178" t="s">
        <v>186</v>
      </c>
      <c r="F63" s="67" t="s">
        <v>146</v>
      </c>
      <c r="G63" s="72" t="s">
        <v>158</v>
      </c>
      <c r="H63" s="182" t="s">
        <v>248</v>
      </c>
      <c r="I63" s="168">
        <v>4</v>
      </c>
      <c r="J63" s="168">
        <v>2</v>
      </c>
      <c r="K63" s="168">
        <f t="shared" ref="K63" si="27">+I63*J63</f>
        <v>8</v>
      </c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 spans="1:25" ht="14.25" customHeight="1">
      <c r="A64" s="66"/>
      <c r="B64" s="49"/>
      <c r="C64" s="49"/>
      <c r="D64" s="171"/>
      <c r="E64" s="179"/>
      <c r="F64" s="67" t="s">
        <v>148</v>
      </c>
      <c r="G64" s="72" t="s">
        <v>159</v>
      </c>
      <c r="H64" s="183"/>
      <c r="I64" s="169"/>
      <c r="J64" s="169"/>
      <c r="K64" s="16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</row>
    <row r="65" spans="1:25" ht="14.25" customHeight="1">
      <c r="A65" s="66"/>
      <c r="B65" s="49"/>
      <c r="C65" s="49"/>
      <c r="D65" s="170" t="s">
        <v>187</v>
      </c>
      <c r="E65" s="178" t="s">
        <v>124</v>
      </c>
      <c r="F65" s="67" t="s">
        <v>146</v>
      </c>
      <c r="G65" s="72" t="s">
        <v>158</v>
      </c>
      <c r="H65" s="174" t="s">
        <v>249</v>
      </c>
      <c r="I65" s="168">
        <v>2</v>
      </c>
      <c r="J65" s="168">
        <v>4</v>
      </c>
      <c r="K65" s="168">
        <f t="shared" ref="K65" si="28">+I65*J65</f>
        <v>8</v>
      </c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</row>
    <row r="66" spans="1:25" ht="14.25" customHeight="1">
      <c r="A66" s="66"/>
      <c r="B66" s="49"/>
      <c r="C66" s="49"/>
      <c r="D66" s="171"/>
      <c r="E66" s="179"/>
      <c r="F66" s="67" t="s">
        <v>148</v>
      </c>
      <c r="G66" s="72" t="s">
        <v>159</v>
      </c>
      <c r="H66" s="175"/>
      <c r="I66" s="169"/>
      <c r="J66" s="169"/>
      <c r="K66" s="16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</row>
    <row r="67" spans="1:25" ht="14.25" customHeight="1">
      <c r="A67" s="66"/>
      <c r="B67" s="49"/>
      <c r="C67" s="49"/>
      <c r="D67" s="170" t="s">
        <v>188</v>
      </c>
      <c r="E67" s="178" t="s">
        <v>124</v>
      </c>
      <c r="F67" s="67" t="s">
        <v>146</v>
      </c>
      <c r="G67" s="72" t="s">
        <v>158</v>
      </c>
      <c r="H67" s="174" t="s">
        <v>249</v>
      </c>
      <c r="I67" s="168">
        <v>2</v>
      </c>
      <c r="J67" s="168">
        <v>4</v>
      </c>
      <c r="K67" s="168">
        <f t="shared" ref="K67" si="29">+I67*J67</f>
        <v>8</v>
      </c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68" spans="1:25" ht="14.25" customHeight="1">
      <c r="A68" s="66"/>
      <c r="B68" s="49"/>
      <c r="C68" s="49"/>
      <c r="D68" s="171"/>
      <c r="E68" s="179"/>
      <c r="F68" s="67" t="s">
        <v>148</v>
      </c>
      <c r="G68" s="72" t="s">
        <v>159</v>
      </c>
      <c r="H68" s="175"/>
      <c r="I68" s="169"/>
      <c r="J68" s="169"/>
      <c r="K68" s="16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</row>
    <row r="69" spans="1:25" ht="14.25" customHeight="1">
      <c r="A69" s="66"/>
      <c r="B69" s="49"/>
      <c r="C69" s="49"/>
      <c r="D69" s="170" t="s">
        <v>189</v>
      </c>
      <c r="E69" s="178" t="s">
        <v>190</v>
      </c>
      <c r="F69" s="67" t="s">
        <v>146</v>
      </c>
      <c r="G69" s="72" t="s">
        <v>158</v>
      </c>
      <c r="H69" s="174" t="s">
        <v>249</v>
      </c>
      <c r="I69" s="168">
        <v>2</v>
      </c>
      <c r="J69" s="168">
        <v>4</v>
      </c>
      <c r="K69" s="168">
        <f t="shared" ref="K69" si="30">+I69*J69</f>
        <v>8</v>
      </c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</row>
    <row r="70" spans="1:25" ht="14.25" customHeight="1">
      <c r="A70" s="66"/>
      <c r="B70" s="49"/>
      <c r="C70" s="49"/>
      <c r="D70" s="171"/>
      <c r="E70" s="179"/>
      <c r="F70" s="67" t="s">
        <v>148</v>
      </c>
      <c r="G70" s="72" t="s">
        <v>159</v>
      </c>
      <c r="H70" s="175"/>
      <c r="I70" s="169"/>
      <c r="J70" s="169"/>
      <c r="K70" s="16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</row>
    <row r="71" spans="1:25" ht="14.25" customHeight="1">
      <c r="A71" s="66"/>
      <c r="B71" s="49"/>
      <c r="C71" s="49"/>
      <c r="D71" s="170" t="s">
        <v>191</v>
      </c>
      <c r="E71" s="178" t="s">
        <v>192</v>
      </c>
      <c r="F71" s="67" t="s">
        <v>146</v>
      </c>
      <c r="G71" s="72" t="s">
        <v>158</v>
      </c>
      <c r="H71" s="174" t="s">
        <v>249</v>
      </c>
      <c r="I71" s="168">
        <v>2</v>
      </c>
      <c r="J71" s="168">
        <v>4</v>
      </c>
      <c r="K71" s="168">
        <f t="shared" ref="K71" si="31">+I71*J71</f>
        <v>8</v>
      </c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</row>
    <row r="72" spans="1:25" ht="14.25" customHeight="1">
      <c r="A72" s="66"/>
      <c r="B72" s="49"/>
      <c r="C72" s="49"/>
      <c r="D72" s="171"/>
      <c r="E72" s="179"/>
      <c r="F72" s="67" t="s">
        <v>148</v>
      </c>
      <c r="G72" s="72" t="s">
        <v>159</v>
      </c>
      <c r="H72" s="175"/>
      <c r="I72" s="169"/>
      <c r="J72" s="169"/>
      <c r="K72" s="16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 spans="1:25" ht="14.25" customHeight="1">
      <c r="A73" s="66"/>
      <c r="B73" s="49"/>
      <c r="C73" s="49"/>
      <c r="D73" s="170" t="s">
        <v>193</v>
      </c>
      <c r="E73" s="178" t="s">
        <v>186</v>
      </c>
      <c r="F73" s="67" t="s">
        <v>146</v>
      </c>
      <c r="G73" s="72" t="s">
        <v>158</v>
      </c>
      <c r="H73" s="174" t="s">
        <v>249</v>
      </c>
      <c r="I73" s="168">
        <v>2</v>
      </c>
      <c r="J73" s="168">
        <v>4</v>
      </c>
      <c r="K73" s="168">
        <f t="shared" ref="K73" si="32">+I73*J73</f>
        <v>8</v>
      </c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 spans="1:25" ht="14.25" customHeight="1">
      <c r="A74" s="66"/>
      <c r="B74" s="49"/>
      <c r="C74" s="49"/>
      <c r="D74" s="171"/>
      <c r="E74" s="179"/>
      <c r="F74" s="67" t="s">
        <v>148</v>
      </c>
      <c r="G74" s="72" t="s">
        <v>159</v>
      </c>
      <c r="H74" s="175"/>
      <c r="I74" s="169"/>
      <c r="J74" s="169"/>
      <c r="K74" s="16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 spans="1:25" ht="14.25" customHeight="1">
      <c r="A75" s="66"/>
      <c r="B75" s="49"/>
      <c r="C75" s="49"/>
      <c r="D75" s="170" t="s">
        <v>194</v>
      </c>
      <c r="E75" s="178" t="s">
        <v>195</v>
      </c>
      <c r="F75" s="67" t="s">
        <v>146</v>
      </c>
      <c r="G75" s="72" t="s">
        <v>158</v>
      </c>
      <c r="H75" s="174" t="s">
        <v>249</v>
      </c>
      <c r="I75" s="168">
        <v>2</v>
      </c>
      <c r="J75" s="168">
        <v>4</v>
      </c>
      <c r="K75" s="168">
        <f t="shared" ref="K75" si="33">+I75*J75</f>
        <v>8</v>
      </c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</row>
    <row r="76" spans="1:25" ht="14.25" customHeight="1">
      <c r="A76" s="66"/>
      <c r="B76" s="49"/>
      <c r="C76" s="49"/>
      <c r="D76" s="171"/>
      <c r="E76" s="179"/>
      <c r="F76" s="67" t="s">
        <v>148</v>
      </c>
      <c r="G76" s="72" t="s">
        <v>159</v>
      </c>
      <c r="H76" s="175"/>
      <c r="I76" s="169"/>
      <c r="J76" s="169"/>
      <c r="K76" s="16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 spans="1:25" ht="14.25" customHeight="1">
      <c r="A77" s="66"/>
      <c r="B77" s="49"/>
      <c r="C77" s="49"/>
      <c r="D77" s="170" t="s">
        <v>196</v>
      </c>
      <c r="E77" s="178" t="s">
        <v>197</v>
      </c>
      <c r="F77" s="67" t="s">
        <v>146</v>
      </c>
      <c r="G77" s="72" t="s">
        <v>158</v>
      </c>
      <c r="H77" s="174" t="s">
        <v>249</v>
      </c>
      <c r="I77" s="168">
        <v>2</v>
      </c>
      <c r="J77" s="168">
        <v>4</v>
      </c>
      <c r="K77" s="168">
        <f t="shared" ref="K77" si="34">+I77*J77</f>
        <v>8</v>
      </c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 spans="1:25" ht="14.25" customHeight="1">
      <c r="A78" s="66"/>
      <c r="B78" s="49"/>
      <c r="C78" s="49"/>
      <c r="D78" s="171"/>
      <c r="E78" s="179"/>
      <c r="F78" s="67" t="s">
        <v>148</v>
      </c>
      <c r="G78" s="72" t="s">
        <v>159</v>
      </c>
      <c r="H78" s="175"/>
      <c r="I78" s="169"/>
      <c r="J78" s="169"/>
      <c r="K78" s="16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 spans="1:25" ht="14.25" customHeight="1">
      <c r="A79" s="66"/>
      <c r="B79" s="49"/>
      <c r="C79" s="49"/>
      <c r="D79" s="170" t="s">
        <v>198</v>
      </c>
      <c r="E79" s="178" t="s">
        <v>197</v>
      </c>
      <c r="F79" s="67" t="s">
        <v>146</v>
      </c>
      <c r="G79" s="72" t="s">
        <v>158</v>
      </c>
      <c r="H79" s="174" t="s">
        <v>249</v>
      </c>
      <c r="I79" s="168">
        <v>2</v>
      </c>
      <c r="J79" s="168">
        <v>4</v>
      </c>
      <c r="K79" s="168">
        <f t="shared" ref="K79" si="35">+I79*J79</f>
        <v>8</v>
      </c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 spans="1:25" ht="14.25" customHeight="1">
      <c r="A80" s="66"/>
      <c r="B80" s="49"/>
      <c r="C80" s="49"/>
      <c r="D80" s="171"/>
      <c r="E80" s="179"/>
      <c r="F80" s="67" t="s">
        <v>148</v>
      </c>
      <c r="G80" s="72" t="s">
        <v>159</v>
      </c>
      <c r="H80" s="175"/>
      <c r="I80" s="169"/>
      <c r="J80" s="169"/>
      <c r="K80" s="16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 spans="1:34" ht="14.25" customHeight="1">
      <c r="A81" s="66"/>
      <c r="B81" s="49"/>
      <c r="C81" s="49"/>
      <c r="D81" s="170" t="s">
        <v>199</v>
      </c>
      <c r="E81" s="178" t="s">
        <v>200</v>
      </c>
      <c r="F81" s="67" t="s">
        <v>146</v>
      </c>
      <c r="G81" s="72" t="s">
        <v>158</v>
      </c>
      <c r="H81" s="180" t="s">
        <v>247</v>
      </c>
      <c r="I81" s="168">
        <v>3</v>
      </c>
      <c r="J81" s="168">
        <v>3</v>
      </c>
      <c r="K81" s="168">
        <f t="shared" ref="K81" si="36">+I81*J81</f>
        <v>9</v>
      </c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 spans="1:34" ht="14.25" customHeight="1">
      <c r="A82" s="66"/>
      <c r="B82" s="49"/>
      <c r="C82" s="49"/>
      <c r="D82" s="171"/>
      <c r="E82" s="179"/>
      <c r="F82" s="67" t="s">
        <v>148</v>
      </c>
      <c r="G82" s="72" t="s">
        <v>159</v>
      </c>
      <c r="H82" s="181"/>
      <c r="I82" s="169"/>
      <c r="J82" s="169"/>
      <c r="K82" s="16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 spans="1:34" ht="14.25" customHeight="1">
      <c r="A83" s="66"/>
      <c r="B83" s="49"/>
      <c r="C83" s="49"/>
      <c r="D83" s="170" t="s">
        <v>201</v>
      </c>
      <c r="E83" s="178" t="s">
        <v>195</v>
      </c>
      <c r="F83" s="67" t="s">
        <v>146</v>
      </c>
      <c r="G83" s="72" t="s">
        <v>158</v>
      </c>
      <c r="H83" s="174" t="s">
        <v>249</v>
      </c>
      <c r="I83" s="168">
        <v>2</v>
      </c>
      <c r="J83" s="168">
        <v>4</v>
      </c>
      <c r="K83" s="168">
        <f t="shared" ref="K83" si="37">+I83*J83</f>
        <v>8</v>
      </c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</row>
    <row r="84" spans="1:34" ht="14.25" customHeight="1">
      <c r="A84" s="66"/>
      <c r="B84" s="49"/>
      <c r="C84" s="49"/>
      <c r="D84" s="171"/>
      <c r="E84" s="179"/>
      <c r="F84" s="67" t="s">
        <v>148</v>
      </c>
      <c r="G84" s="72" t="s">
        <v>159</v>
      </c>
      <c r="H84" s="175"/>
      <c r="I84" s="169"/>
      <c r="J84" s="169"/>
      <c r="K84" s="16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 spans="1:34" ht="14.25" customHeight="1">
      <c r="A85" s="66"/>
      <c r="B85" s="49"/>
      <c r="C85" s="49"/>
      <c r="D85" s="170" t="s">
        <v>202</v>
      </c>
      <c r="E85" s="178" t="s">
        <v>203</v>
      </c>
      <c r="F85" s="67" t="s">
        <v>146</v>
      </c>
      <c r="G85" s="72" t="s">
        <v>158</v>
      </c>
      <c r="H85" s="174" t="s">
        <v>249</v>
      </c>
      <c r="I85" s="168">
        <v>2</v>
      </c>
      <c r="J85" s="168">
        <v>4</v>
      </c>
      <c r="K85" s="168">
        <f t="shared" ref="K85" si="38">+I85*J85</f>
        <v>8</v>
      </c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 spans="1:34" ht="14.25" customHeight="1">
      <c r="B86" s="49"/>
      <c r="C86" s="49"/>
      <c r="D86" s="171"/>
      <c r="E86" s="179"/>
      <c r="F86" s="67" t="s">
        <v>148</v>
      </c>
      <c r="G86" s="72" t="s">
        <v>159</v>
      </c>
      <c r="H86" s="175"/>
      <c r="I86" s="169"/>
      <c r="J86" s="169"/>
      <c r="K86" s="16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 spans="1:34" ht="14.25" customHeight="1">
      <c r="B87" s="49"/>
      <c r="C87" s="49"/>
      <c r="D87" s="170" t="s">
        <v>204</v>
      </c>
      <c r="E87" s="178" t="s">
        <v>205</v>
      </c>
      <c r="F87" s="67" t="s">
        <v>146</v>
      </c>
      <c r="G87" s="72" t="s">
        <v>158</v>
      </c>
      <c r="H87" s="180" t="s">
        <v>247</v>
      </c>
      <c r="I87" s="168">
        <v>3</v>
      </c>
      <c r="J87" s="168">
        <v>3</v>
      </c>
      <c r="K87" s="168">
        <f t="shared" ref="K87" si="39">+I87*J87</f>
        <v>9</v>
      </c>
      <c r="L87" s="49"/>
      <c r="M87" s="49"/>
      <c r="N87" s="49"/>
      <c r="O87" s="49"/>
      <c r="P87" s="49"/>
      <c r="Q87" s="49"/>
      <c r="R87" s="49"/>
      <c r="S87" s="49"/>
      <c r="T87" s="49"/>
      <c r="U87" s="49"/>
    </row>
    <row r="88" spans="1:34" ht="14.25" customHeight="1">
      <c r="B88" s="49"/>
      <c r="C88" s="49"/>
      <c r="D88" s="171"/>
      <c r="E88" s="179"/>
      <c r="F88" s="67" t="s">
        <v>148</v>
      </c>
      <c r="G88" s="72" t="s">
        <v>159</v>
      </c>
      <c r="H88" s="181"/>
      <c r="I88" s="169"/>
      <c r="J88" s="169"/>
      <c r="K88" s="169"/>
      <c r="L88" s="49"/>
      <c r="M88" s="49"/>
      <c r="N88" s="49"/>
      <c r="O88" s="49"/>
      <c r="P88" s="49"/>
      <c r="Q88" s="49"/>
      <c r="R88" s="49"/>
      <c r="S88" s="49"/>
      <c r="T88" s="49"/>
      <c r="U88" s="49"/>
    </row>
    <row r="89" spans="1:34" ht="14.25" customHeight="1">
      <c r="B89" s="49"/>
      <c r="C89" s="49"/>
      <c r="D89" s="170" t="s">
        <v>206</v>
      </c>
      <c r="E89" s="172" t="s">
        <v>207</v>
      </c>
      <c r="F89" s="67" t="s">
        <v>146</v>
      </c>
      <c r="G89" s="72" t="s">
        <v>158</v>
      </c>
      <c r="H89" s="174" t="s">
        <v>249</v>
      </c>
      <c r="I89" s="168">
        <v>2</v>
      </c>
      <c r="J89" s="168">
        <v>4</v>
      </c>
      <c r="K89" s="168">
        <f t="shared" ref="K89" si="40">+I89*J89</f>
        <v>8</v>
      </c>
      <c r="L89" s="49"/>
      <c r="M89" s="49"/>
      <c r="N89" s="49"/>
      <c r="O89" s="49"/>
      <c r="P89" s="49"/>
      <c r="Q89" s="49"/>
      <c r="R89" s="49"/>
      <c r="S89" s="49"/>
      <c r="T89" s="49"/>
      <c r="U89" s="49"/>
    </row>
    <row r="90" spans="1:34" ht="13.8" customHeight="1">
      <c r="A90" s="66"/>
      <c r="B90" s="49"/>
      <c r="C90" s="49"/>
      <c r="D90" s="171"/>
      <c r="E90" s="173"/>
      <c r="F90" s="67" t="s">
        <v>148</v>
      </c>
      <c r="G90" s="72" t="s">
        <v>159</v>
      </c>
      <c r="H90" s="175"/>
      <c r="I90" s="169"/>
      <c r="J90" s="169"/>
      <c r="K90" s="169"/>
      <c r="L90" s="49"/>
      <c r="M90" s="49"/>
      <c r="N90" s="49"/>
      <c r="O90" s="49"/>
      <c r="P90" s="49"/>
      <c r="Q90" s="49"/>
      <c r="R90" s="49"/>
      <c r="S90" s="49"/>
      <c r="T90" s="49"/>
      <c r="U90" s="49"/>
    </row>
    <row r="91" spans="1:34" s="64" customFormat="1" ht="13.8" customHeight="1">
      <c r="A91" s="66"/>
      <c r="B91" s="68"/>
      <c r="C91" s="83"/>
      <c r="D91" s="68"/>
      <c r="G91" s="66"/>
      <c r="H91" s="66"/>
      <c r="I91" s="49"/>
      <c r="J91" s="49"/>
      <c r="K91" s="74">
        <f>SUM(K9:K90)</f>
        <v>343</v>
      </c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</row>
    <row r="92" spans="1:34" s="64" customFormat="1" ht="13.8" customHeight="1">
      <c r="A92" s="66"/>
      <c r="B92" s="68"/>
      <c r="C92" s="83"/>
      <c r="D92" s="68"/>
      <c r="G92" s="66"/>
      <c r="H92" s="66"/>
      <c r="I92" s="49"/>
      <c r="J92" s="49"/>
      <c r="K92" s="82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</row>
    <row r="93" spans="1:34" s="64" customFormat="1" ht="13.8" customHeight="1">
      <c r="A93" s="66"/>
      <c r="B93" s="68"/>
      <c r="C93" s="83"/>
      <c r="D93" s="68"/>
      <c r="G93" s="66"/>
      <c r="H93" s="66"/>
      <c r="I93" s="49"/>
      <c r="J93" s="49"/>
      <c r="K93" s="82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</row>
    <row r="94" spans="1:34" ht="14.25" customHeight="1">
      <c r="A94" s="66"/>
      <c r="B94" s="68"/>
      <c r="C94" s="100" t="s">
        <v>39</v>
      </c>
      <c r="D94" s="99" t="s">
        <v>19</v>
      </c>
      <c r="G94" s="66"/>
      <c r="H94" s="66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</row>
    <row r="95" spans="1:34" s="64" customFormat="1" ht="72.599999999999994" customHeight="1">
      <c r="A95" s="66"/>
      <c r="B95" s="68"/>
      <c r="C95" s="111" t="s">
        <v>6</v>
      </c>
      <c r="D95" s="99" t="s">
        <v>7</v>
      </c>
      <c r="G95" s="66"/>
      <c r="H95" s="66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</row>
    <row r="96" spans="1:34" ht="41.4" customHeight="1">
      <c r="A96" s="101" t="s">
        <v>252</v>
      </c>
      <c r="B96" s="67" t="s">
        <v>250</v>
      </c>
      <c r="C96" s="88">
        <f>+K91</f>
        <v>343</v>
      </c>
      <c r="D96" s="67">
        <f>+T48</f>
        <v>328</v>
      </c>
      <c r="G96" s="66"/>
      <c r="H96" s="66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</row>
    <row r="97" spans="1:43" ht="34.200000000000003" customHeight="1">
      <c r="A97" s="102"/>
      <c r="B97" s="67" t="s">
        <v>8</v>
      </c>
      <c r="C97" s="89">
        <v>5</v>
      </c>
      <c r="D97" s="89">
        <f>+C97*D96/C96</f>
        <v>4.7813411078717198</v>
      </c>
      <c r="E97" s="69"/>
      <c r="F97" s="68"/>
      <c r="G97" s="66"/>
      <c r="H97" s="66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</row>
    <row r="98" spans="1:43" s="64" customFormat="1" ht="34.200000000000003" customHeight="1" thickBot="1">
      <c r="A98" s="102"/>
      <c r="B98" s="68"/>
      <c r="C98" s="84"/>
      <c r="D98" s="84"/>
      <c r="E98" s="69"/>
      <c r="F98" s="68"/>
      <c r="G98" s="66"/>
      <c r="H98" s="66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80"/>
      <c r="W98" s="81"/>
      <c r="X98" s="68"/>
      <c r="Y98" s="69"/>
      <c r="Z98" s="69"/>
      <c r="AA98" s="69"/>
      <c r="AB98" s="69"/>
      <c r="AC98" s="82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</row>
    <row r="99" spans="1:43" s="64" customFormat="1" ht="34.200000000000003" customHeight="1" thickBot="1">
      <c r="A99" s="188" t="s">
        <v>263</v>
      </c>
      <c r="B99" s="138"/>
      <c r="C99" s="138"/>
      <c r="D99" s="138"/>
      <c r="E99" s="138"/>
      <c r="F99" s="138"/>
      <c r="G99" s="138"/>
      <c r="H99" s="13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80"/>
      <c r="W99" s="81"/>
      <c r="X99" s="68"/>
      <c r="Y99" s="69"/>
      <c r="Z99" s="69"/>
      <c r="AA99" s="69"/>
      <c r="AB99" s="69"/>
      <c r="AC99" s="82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</row>
    <row r="100" spans="1:43" ht="27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69"/>
      <c r="Z100" s="69"/>
      <c r="AA100" s="69"/>
      <c r="AB100" s="6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</row>
    <row r="101" spans="1:43" ht="19.5" customHeight="1">
      <c r="A101" s="49"/>
      <c r="B101" s="194" t="s">
        <v>39</v>
      </c>
      <c r="C101" s="122"/>
      <c r="D101" s="122"/>
      <c r="E101" s="122"/>
      <c r="F101" s="166"/>
      <c r="G101" s="49"/>
      <c r="H101" s="194" t="s">
        <v>19</v>
      </c>
      <c r="I101" s="122"/>
      <c r="J101" s="122"/>
      <c r="K101" s="122"/>
      <c r="L101" s="166"/>
      <c r="M101" s="49"/>
      <c r="S101" s="49"/>
      <c r="Y101" s="69"/>
      <c r="Z101" s="69"/>
      <c r="AA101" s="69"/>
      <c r="AB101" s="6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</row>
    <row r="102" spans="1:43" ht="30" customHeight="1">
      <c r="A102" s="49"/>
      <c r="B102" s="195" t="s">
        <v>6</v>
      </c>
      <c r="C102" s="196"/>
      <c r="D102" s="196"/>
      <c r="E102" s="196"/>
      <c r="F102" s="197"/>
      <c r="G102" s="49"/>
      <c r="H102" s="195" t="s">
        <v>7</v>
      </c>
      <c r="I102" s="196"/>
      <c r="J102" s="196"/>
      <c r="K102" s="196"/>
      <c r="L102" s="197"/>
      <c r="M102" s="49"/>
      <c r="S102" s="49"/>
      <c r="Y102" s="69"/>
      <c r="Z102" s="69"/>
      <c r="AA102" s="69"/>
      <c r="AB102" s="6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</row>
    <row r="103" spans="1:43" ht="36" customHeight="1">
      <c r="A103" s="49"/>
      <c r="B103" s="55" t="s">
        <v>47</v>
      </c>
      <c r="C103" s="56" t="s">
        <v>48</v>
      </c>
      <c r="D103" s="57" t="s">
        <v>49</v>
      </c>
      <c r="E103" s="56" t="s">
        <v>50</v>
      </c>
      <c r="F103" s="57" t="s">
        <v>51</v>
      </c>
      <c r="G103" s="49"/>
      <c r="H103" s="55" t="s">
        <v>47</v>
      </c>
      <c r="I103" s="56" t="s">
        <v>48</v>
      </c>
      <c r="J103" s="57" t="s">
        <v>49</v>
      </c>
      <c r="K103" s="56" t="s">
        <v>50</v>
      </c>
      <c r="L103" s="57" t="s">
        <v>51</v>
      </c>
      <c r="M103" s="49"/>
      <c r="S103" s="49"/>
      <c r="Y103" s="69"/>
      <c r="Z103" s="69"/>
      <c r="AA103" s="69"/>
      <c r="AB103" s="6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</row>
    <row r="104" spans="1:43" s="105" customFormat="1" ht="78" customHeight="1">
      <c r="A104" s="53"/>
      <c r="B104" s="103">
        <v>1</v>
      </c>
      <c r="C104" s="104" t="s">
        <v>52</v>
      </c>
      <c r="D104" s="103">
        <v>2</v>
      </c>
      <c r="E104" s="103">
        <v>7</v>
      </c>
      <c r="F104" s="103">
        <f>(E104*3)/10</f>
        <v>2.1</v>
      </c>
      <c r="G104" s="53"/>
      <c r="H104" s="103"/>
      <c r="I104" s="103">
        <v>0</v>
      </c>
      <c r="J104" s="103">
        <v>0</v>
      </c>
      <c r="K104" s="103">
        <v>0</v>
      </c>
      <c r="L104" s="103">
        <v>0</v>
      </c>
      <c r="M104" s="53"/>
      <c r="R104" s="86"/>
      <c r="S104" s="86"/>
      <c r="T104" s="86"/>
      <c r="U104" s="86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</row>
    <row r="105" spans="1:43" ht="19.5" customHeight="1">
      <c r="A105" s="49"/>
      <c r="B105" s="52"/>
      <c r="C105" s="52"/>
      <c r="D105" s="52"/>
      <c r="E105" s="52"/>
      <c r="F105" s="52"/>
      <c r="G105" s="49"/>
      <c r="H105" s="52"/>
      <c r="I105" s="52"/>
      <c r="J105" s="52"/>
      <c r="K105" s="52"/>
      <c r="L105" s="52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</row>
    <row r="106" spans="1:43" ht="19.5" customHeight="1">
      <c r="A106" s="49"/>
      <c r="B106" s="65"/>
      <c r="C106" s="65"/>
      <c r="D106" s="65"/>
      <c r="E106" s="65"/>
      <c r="F106" s="65"/>
      <c r="G106" s="49"/>
      <c r="H106" s="65"/>
      <c r="I106" s="65"/>
      <c r="J106" s="65"/>
      <c r="K106" s="65"/>
      <c r="L106" s="65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</row>
    <row r="107" spans="1:43" ht="19.5" customHeight="1">
      <c r="A107" s="49"/>
      <c r="B107" s="65"/>
      <c r="C107" s="65"/>
      <c r="D107" s="65"/>
      <c r="E107" s="65"/>
      <c r="F107" s="65"/>
      <c r="G107" s="49"/>
      <c r="H107" s="65"/>
      <c r="I107" s="65"/>
      <c r="J107" s="65"/>
      <c r="K107" s="65"/>
      <c r="L107" s="65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</row>
    <row r="108" spans="1:43" ht="38.4" customHeight="1">
      <c r="B108" s="68"/>
      <c r="C108" s="99" t="s">
        <v>39</v>
      </c>
      <c r="D108" s="99" t="s">
        <v>19</v>
      </c>
    </row>
    <row r="109" spans="1:43" s="64" customFormat="1" ht="38.4" customHeight="1" thickBot="1">
      <c r="B109" s="68"/>
      <c r="C109" s="99" t="s">
        <v>6</v>
      </c>
      <c r="D109" s="99" t="s">
        <v>7</v>
      </c>
    </row>
    <row r="110" spans="1:43" ht="64.8" customHeight="1" thickBot="1">
      <c r="A110" s="107" t="s">
        <v>53</v>
      </c>
      <c r="B110" s="67" t="s">
        <v>250</v>
      </c>
      <c r="C110" s="88">
        <f>+D104</f>
        <v>2</v>
      </c>
      <c r="D110" s="67">
        <f>+T62</f>
        <v>0</v>
      </c>
    </row>
    <row r="111" spans="1:43" ht="59.25" customHeight="1" thickBot="1">
      <c r="A111" s="107" t="s">
        <v>54</v>
      </c>
      <c r="B111" s="67" t="s">
        <v>251</v>
      </c>
      <c r="C111" s="89">
        <f>+F104</f>
        <v>2.1</v>
      </c>
      <c r="D111" s="89">
        <f t="shared" ref="D111" si="41">D110/455*5</f>
        <v>0</v>
      </c>
    </row>
    <row r="112" spans="1:43" ht="14.25" customHeight="1">
      <c r="B112" s="112" t="s">
        <v>262</v>
      </c>
      <c r="C112" s="106">
        <f>SUM(C110:C111)</f>
        <v>4.0999999999999996</v>
      </c>
      <c r="D112" s="106">
        <f>SUM(D110:D111)</f>
        <v>0</v>
      </c>
      <c r="E112" s="87"/>
      <c r="F112" s="87"/>
    </row>
    <row r="113" spans="1:43" ht="14.25" customHeight="1"/>
    <row r="114" spans="1:43" ht="14.25" customHeight="1"/>
    <row r="115" spans="1:43" ht="14.25" customHeight="1" thickBot="1"/>
    <row r="116" spans="1:43" ht="33" customHeight="1" thickBot="1">
      <c r="A116" s="188" t="s">
        <v>55</v>
      </c>
      <c r="B116" s="138"/>
      <c r="C116" s="138"/>
      <c r="D116" s="138"/>
      <c r="E116" s="138"/>
      <c r="F116" s="13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</row>
    <row r="117" spans="1:43" ht="13.5" customHeight="1">
      <c r="A117" s="58"/>
      <c r="B117" s="58"/>
      <c r="C117" s="58"/>
      <c r="D117" s="58"/>
      <c r="E117" s="58"/>
      <c r="F117" s="58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</row>
    <row r="118" spans="1:43" ht="13.5" customHeight="1">
      <c r="A118" s="58"/>
      <c r="B118" s="58"/>
      <c r="C118" s="58"/>
      <c r="D118" s="58"/>
      <c r="E118" s="58"/>
      <c r="F118" s="58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</row>
    <row r="119" spans="1:43" ht="13.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</row>
    <row r="120" spans="1:43" ht="14.25" customHeight="1">
      <c r="B120" s="189" t="s">
        <v>39</v>
      </c>
      <c r="C120" s="161"/>
      <c r="D120" s="162"/>
      <c r="F120" s="189" t="s">
        <v>19</v>
      </c>
      <c r="G120" s="161"/>
      <c r="H120" s="162"/>
    </row>
    <row r="121" spans="1:43" ht="21.75" customHeight="1">
      <c r="B121" s="193" t="s">
        <v>6</v>
      </c>
      <c r="C121" s="161"/>
      <c r="D121" s="162"/>
      <c r="F121" s="193" t="s">
        <v>7</v>
      </c>
      <c r="G121" s="161"/>
      <c r="H121" s="162"/>
    </row>
    <row r="122" spans="1:43" ht="39" customHeight="1">
      <c r="B122" s="113" t="s">
        <v>56</v>
      </c>
      <c r="C122" s="113" t="s">
        <v>264</v>
      </c>
      <c r="D122" s="113" t="s">
        <v>57</v>
      </c>
      <c r="F122" s="113" t="s">
        <v>56</v>
      </c>
      <c r="G122" s="113" t="s">
        <v>265</v>
      </c>
      <c r="H122" s="113" t="s">
        <v>57</v>
      </c>
    </row>
    <row r="123" spans="1:43" ht="14.25" customHeight="1">
      <c r="B123" s="59" t="s">
        <v>58</v>
      </c>
      <c r="C123" s="59">
        <v>18</v>
      </c>
      <c r="D123" s="59">
        <f>18/C123*5</f>
        <v>5</v>
      </c>
      <c r="F123" s="52" t="s">
        <v>58</v>
      </c>
      <c r="G123" s="59">
        <v>24</v>
      </c>
      <c r="H123" s="59">
        <f>18/G123*5</f>
        <v>3.75</v>
      </c>
    </row>
    <row r="124" spans="1:43" ht="14.25" customHeight="1">
      <c r="B124" s="52"/>
      <c r="C124" s="52"/>
      <c r="D124" s="52"/>
      <c r="F124" s="52"/>
      <c r="G124" s="52"/>
      <c r="H124" s="52"/>
    </row>
    <row r="125" spans="1:43" ht="14.25" customHeight="1" thickBot="1">
      <c r="C125" s="49"/>
      <c r="D125" s="49"/>
      <c r="E125" s="49"/>
    </row>
    <row r="126" spans="1:43" ht="29.4" customHeight="1" thickBot="1">
      <c r="A126" s="54" t="s">
        <v>266</v>
      </c>
    </row>
    <row r="127" spans="1:43" ht="14.25" customHeight="1"/>
    <row r="128" spans="1:43" ht="14.25" customHeight="1"/>
    <row r="129" spans="1:9" ht="14.25" customHeight="1"/>
    <row r="130" spans="1:9" ht="14.25" customHeight="1">
      <c r="A130" s="209"/>
      <c r="B130" s="210"/>
      <c r="C130" s="99" t="s">
        <v>39</v>
      </c>
      <c r="D130" s="99" t="s">
        <v>19</v>
      </c>
    </row>
    <row r="131" spans="1:9" s="64" customFormat="1" ht="69.599999999999994" customHeight="1">
      <c r="A131" s="211"/>
      <c r="B131" s="212"/>
      <c r="C131" s="99" t="s">
        <v>6</v>
      </c>
      <c r="D131" s="99" t="s">
        <v>7</v>
      </c>
    </row>
    <row r="132" spans="1:9" s="64" customFormat="1" ht="43.2" customHeight="1">
      <c r="A132" s="221" t="s">
        <v>38</v>
      </c>
      <c r="B132" s="222"/>
      <c r="C132" s="118">
        <f>+C97</f>
        <v>5</v>
      </c>
      <c r="D132" s="118">
        <f>+D97</f>
        <v>4.7813411078717198</v>
      </c>
    </row>
    <row r="133" spans="1:9" s="64" customFormat="1" ht="34.799999999999997" customHeight="1">
      <c r="A133" s="203" t="s">
        <v>259</v>
      </c>
      <c r="B133" s="204"/>
      <c r="C133" s="118">
        <f>+C112</f>
        <v>4.0999999999999996</v>
      </c>
      <c r="D133" s="118">
        <f>+D112</f>
        <v>0</v>
      </c>
    </row>
    <row r="134" spans="1:9" s="64" customFormat="1" ht="43.2" customHeight="1">
      <c r="A134" s="203" t="s">
        <v>260</v>
      </c>
      <c r="B134" s="204"/>
      <c r="C134" s="119">
        <f>+D123</f>
        <v>5</v>
      </c>
      <c r="D134" s="120">
        <f>+H123</f>
        <v>3.75</v>
      </c>
    </row>
    <row r="135" spans="1:9" s="64" customFormat="1" ht="31.2" customHeight="1">
      <c r="A135" s="205" t="s">
        <v>261</v>
      </c>
      <c r="B135" s="205"/>
      <c r="C135" s="114">
        <f>+C132+C133+C134</f>
        <v>14.1</v>
      </c>
      <c r="D135" s="114">
        <f>+D132+D133+D134</f>
        <v>8.5313411078717198</v>
      </c>
      <c r="E135" s="86"/>
      <c r="F135" s="68"/>
    </row>
    <row r="136" spans="1:9" s="64" customFormat="1" ht="14.25" customHeight="1">
      <c r="C136" s="86"/>
      <c r="D136" s="68"/>
      <c r="E136" s="86"/>
      <c r="F136" s="68"/>
    </row>
    <row r="137" spans="1:9" ht="14.25" customHeight="1">
      <c r="B137" s="85"/>
      <c r="C137" s="87"/>
      <c r="D137" s="87"/>
    </row>
    <row r="138" spans="1:9" ht="14.25" customHeight="1"/>
    <row r="139" spans="1:9" ht="14.25" customHeight="1" thickBot="1"/>
    <row r="140" spans="1:9" ht="37.200000000000003" customHeight="1">
      <c r="B140" s="215"/>
      <c r="C140" s="216"/>
      <c r="D140" s="92"/>
      <c r="E140" s="140"/>
      <c r="F140" s="141"/>
      <c r="G140" s="64"/>
      <c r="H140" s="150" t="s">
        <v>269</v>
      </c>
      <c r="I140" s="152"/>
    </row>
    <row r="141" spans="1:9" ht="37.200000000000003" customHeight="1">
      <c r="B141" s="217"/>
      <c r="C141" s="218"/>
      <c r="D141" s="92"/>
      <c r="E141" s="142"/>
      <c r="F141" s="143"/>
      <c r="G141" s="64"/>
      <c r="H141" s="153"/>
      <c r="I141" s="155"/>
    </row>
    <row r="142" spans="1:9" ht="37.200000000000003" customHeight="1" thickBot="1">
      <c r="B142" s="219"/>
      <c r="C142" s="220"/>
      <c r="D142" s="92"/>
      <c r="E142" s="144"/>
      <c r="F142" s="145"/>
      <c r="G142" s="64"/>
      <c r="H142" s="156"/>
      <c r="I142" s="158"/>
    </row>
    <row r="143" spans="1:9" ht="62.4" customHeight="1" thickBot="1">
      <c r="B143" s="124" t="s">
        <v>254</v>
      </c>
      <c r="C143" s="125"/>
      <c r="D143" s="93"/>
      <c r="E143" s="146" t="s">
        <v>255</v>
      </c>
      <c r="F143" s="147"/>
      <c r="G143" s="64"/>
      <c r="H143" s="124" t="s">
        <v>256</v>
      </c>
      <c r="I143" s="125"/>
    </row>
    <row r="144" spans="1:9" ht="37.200000000000003" customHeight="1" thickBot="1">
      <c r="C144" s="92"/>
      <c r="D144" s="92"/>
      <c r="E144" s="92"/>
      <c r="F144" s="92"/>
      <c r="G144" s="92"/>
      <c r="H144" s="92"/>
      <c r="I144" s="64"/>
    </row>
    <row r="145" spans="2:9" ht="98.4" customHeight="1" thickBot="1">
      <c r="B145" s="213"/>
      <c r="C145" s="214"/>
      <c r="D145" s="92"/>
      <c r="E145" s="148"/>
      <c r="F145" s="149"/>
      <c r="G145" s="92"/>
      <c r="H145" s="92"/>
      <c r="I145" s="64"/>
    </row>
    <row r="146" spans="2:9" ht="62.4" customHeight="1" thickBot="1">
      <c r="B146" s="124" t="s">
        <v>257</v>
      </c>
      <c r="C146" s="125"/>
      <c r="D146" s="92"/>
      <c r="E146" s="124" t="s">
        <v>258</v>
      </c>
      <c r="F146" s="125"/>
      <c r="G146" s="92"/>
      <c r="H146" s="92"/>
      <c r="I146" s="64"/>
    </row>
    <row r="147" spans="2:9" ht="14.25" customHeight="1"/>
    <row r="148" spans="2:9" ht="14.25" customHeight="1"/>
    <row r="149" spans="2:9" ht="14.25" customHeight="1"/>
    <row r="150" spans="2:9" ht="14.25" customHeight="1"/>
    <row r="151" spans="2:9" ht="14.25" customHeight="1"/>
    <row r="152" spans="2:9" ht="14.25" customHeight="1"/>
    <row r="153" spans="2:9" ht="14.25" customHeight="1"/>
    <row r="154" spans="2:9" ht="14.25" customHeight="1"/>
    <row r="155" spans="2:9" ht="14.25" customHeight="1"/>
    <row r="156" spans="2:9" ht="14.25" customHeight="1"/>
    <row r="157" spans="2:9" ht="14.25" customHeight="1"/>
    <row r="158" spans="2:9" ht="14.25" customHeight="1"/>
    <row r="159" spans="2:9" ht="14.25" customHeight="1"/>
    <row r="160" spans="2:9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</sheetData>
  <mergeCells count="277">
    <mergeCell ref="A130:B131"/>
    <mergeCell ref="E140:F142"/>
    <mergeCell ref="H140:I142"/>
    <mergeCell ref="E143:F143"/>
    <mergeCell ref="H143:I143"/>
    <mergeCell ref="E145:F145"/>
    <mergeCell ref="E146:F146"/>
    <mergeCell ref="B146:C146"/>
    <mergeCell ref="B145:C145"/>
    <mergeCell ref="B143:C143"/>
    <mergeCell ref="B140:C142"/>
    <mergeCell ref="A132:B132"/>
    <mergeCell ref="A99:H99"/>
    <mergeCell ref="A133:B133"/>
    <mergeCell ref="A134:B134"/>
    <mergeCell ref="A135:B135"/>
    <mergeCell ref="K11:K12"/>
    <mergeCell ref="J11:J12"/>
    <mergeCell ref="K9:K10"/>
    <mergeCell ref="J9:J10"/>
    <mergeCell ref="H11:H12"/>
    <mergeCell ref="H9:H10"/>
    <mergeCell ref="E11:E12"/>
    <mergeCell ref="D11:D12"/>
    <mergeCell ref="F120:H120"/>
    <mergeCell ref="F121:H121"/>
    <mergeCell ref="A116:F116"/>
    <mergeCell ref="B120:D120"/>
    <mergeCell ref="B121:D121"/>
    <mergeCell ref="E25:E26"/>
    <mergeCell ref="H25:H26"/>
    <mergeCell ref="D27:D28"/>
    <mergeCell ref="E27:E28"/>
    <mergeCell ref="H27:H28"/>
    <mergeCell ref="D21:D22"/>
    <mergeCell ref="E21:E22"/>
    <mergeCell ref="A4:H4"/>
    <mergeCell ref="M6:T6"/>
    <mergeCell ref="D6:K6"/>
    <mergeCell ref="M7:T7"/>
    <mergeCell ref="H101:L101"/>
    <mergeCell ref="H102:L102"/>
    <mergeCell ref="D7:K7"/>
    <mergeCell ref="B101:F101"/>
    <mergeCell ref="B102:F102"/>
    <mergeCell ref="D9:D10"/>
    <mergeCell ref="E9:E10"/>
    <mergeCell ref="D17:D18"/>
    <mergeCell ref="E17:E18"/>
    <mergeCell ref="H17:H18"/>
    <mergeCell ref="D19:D20"/>
    <mergeCell ref="E19:E20"/>
    <mergeCell ref="H19:H20"/>
    <mergeCell ref="D13:D14"/>
    <mergeCell ref="E13:E14"/>
    <mergeCell ref="H13:H14"/>
    <mergeCell ref="D15:D16"/>
    <mergeCell ref="E15:E16"/>
    <mergeCell ref="H15:H16"/>
    <mergeCell ref="D25:D26"/>
    <mergeCell ref="H21:H22"/>
    <mergeCell ref="D23:D24"/>
    <mergeCell ref="E23:E24"/>
    <mergeCell ref="H23:H24"/>
    <mergeCell ref="D33:D34"/>
    <mergeCell ref="E33:E34"/>
    <mergeCell ref="H33:H34"/>
    <mergeCell ref="D35:D36"/>
    <mergeCell ref="E35:E36"/>
    <mergeCell ref="H35:H36"/>
    <mergeCell ref="D29:D30"/>
    <mergeCell ref="E29:E30"/>
    <mergeCell ref="H29:H30"/>
    <mergeCell ref="D31:D32"/>
    <mergeCell ref="E31:E32"/>
    <mergeCell ref="H31:H32"/>
    <mergeCell ref="D41:D42"/>
    <mergeCell ref="E41:E42"/>
    <mergeCell ref="H41:H42"/>
    <mergeCell ref="D43:D44"/>
    <mergeCell ref="E43:E44"/>
    <mergeCell ref="H43:H44"/>
    <mergeCell ref="D37:D38"/>
    <mergeCell ref="E37:E38"/>
    <mergeCell ref="H37:H38"/>
    <mergeCell ref="D39:D40"/>
    <mergeCell ref="E39:E40"/>
    <mergeCell ref="H39:H40"/>
    <mergeCell ref="D49:D50"/>
    <mergeCell ref="E49:E50"/>
    <mergeCell ref="H49:H50"/>
    <mergeCell ref="D51:D52"/>
    <mergeCell ref="E51:E52"/>
    <mergeCell ref="H51:H52"/>
    <mergeCell ref="D45:D46"/>
    <mergeCell ref="E45:E46"/>
    <mergeCell ref="H45:H46"/>
    <mergeCell ref="D47:D48"/>
    <mergeCell ref="E47:E48"/>
    <mergeCell ref="H47:H48"/>
    <mergeCell ref="D57:D58"/>
    <mergeCell ref="E57:E58"/>
    <mergeCell ref="H57:H58"/>
    <mergeCell ref="D59:D60"/>
    <mergeCell ref="E59:E60"/>
    <mergeCell ref="H59:H60"/>
    <mergeCell ref="D53:D54"/>
    <mergeCell ref="E53:E54"/>
    <mergeCell ref="H53:H54"/>
    <mergeCell ref="D55:D56"/>
    <mergeCell ref="E55:E56"/>
    <mergeCell ref="H55:H56"/>
    <mergeCell ref="D65:D66"/>
    <mergeCell ref="E65:E66"/>
    <mergeCell ref="H65:H66"/>
    <mergeCell ref="D67:D68"/>
    <mergeCell ref="E67:E68"/>
    <mergeCell ref="H67:H68"/>
    <mergeCell ref="D61:D62"/>
    <mergeCell ref="E61:E62"/>
    <mergeCell ref="H61:H62"/>
    <mergeCell ref="D63:D64"/>
    <mergeCell ref="E63:E64"/>
    <mergeCell ref="H63:H64"/>
    <mergeCell ref="D73:D74"/>
    <mergeCell ref="E73:E74"/>
    <mergeCell ref="H73:H74"/>
    <mergeCell ref="D75:D76"/>
    <mergeCell ref="E75:E76"/>
    <mergeCell ref="H75:H76"/>
    <mergeCell ref="D69:D70"/>
    <mergeCell ref="E69:E70"/>
    <mergeCell ref="H69:H70"/>
    <mergeCell ref="D71:D72"/>
    <mergeCell ref="E71:E72"/>
    <mergeCell ref="H71:H72"/>
    <mergeCell ref="H81:H82"/>
    <mergeCell ref="D83:D84"/>
    <mergeCell ref="E83:E84"/>
    <mergeCell ref="H83:H84"/>
    <mergeCell ref="D77:D78"/>
    <mergeCell ref="E77:E78"/>
    <mergeCell ref="H77:H78"/>
    <mergeCell ref="D79:D80"/>
    <mergeCell ref="E79:E80"/>
    <mergeCell ref="H79:H80"/>
    <mergeCell ref="D89:D90"/>
    <mergeCell ref="E89:E90"/>
    <mergeCell ref="H89:H90"/>
    <mergeCell ref="B2:W2"/>
    <mergeCell ref="I9:I10"/>
    <mergeCell ref="I11:I12"/>
    <mergeCell ref="I13:I14"/>
    <mergeCell ref="I17:I18"/>
    <mergeCell ref="I21:I22"/>
    <mergeCell ref="I25:I26"/>
    <mergeCell ref="I29:I30"/>
    <mergeCell ref="I33:I34"/>
    <mergeCell ref="I37:I38"/>
    <mergeCell ref="I41:I42"/>
    <mergeCell ref="I45:I46"/>
    <mergeCell ref="I49:I50"/>
    <mergeCell ref="D85:D86"/>
    <mergeCell ref="E85:E86"/>
    <mergeCell ref="H85:H86"/>
    <mergeCell ref="D87:D88"/>
    <mergeCell ref="E87:E88"/>
    <mergeCell ref="H87:H88"/>
    <mergeCell ref="D81:D82"/>
    <mergeCell ref="E81:E82"/>
    <mergeCell ref="J17:J18"/>
    <mergeCell ref="K17:K18"/>
    <mergeCell ref="I19:I20"/>
    <mergeCell ref="J19:J20"/>
    <mergeCell ref="K19:K20"/>
    <mergeCell ref="J13:J14"/>
    <mergeCell ref="K13:K14"/>
    <mergeCell ref="I15:I16"/>
    <mergeCell ref="J15:J16"/>
    <mergeCell ref="K15:K16"/>
    <mergeCell ref="J25:J26"/>
    <mergeCell ref="K25:K26"/>
    <mergeCell ref="I27:I28"/>
    <mergeCell ref="J27:J28"/>
    <mergeCell ref="K27:K28"/>
    <mergeCell ref="J21:J22"/>
    <mergeCell ref="K21:K22"/>
    <mergeCell ref="I23:I24"/>
    <mergeCell ref="J23:J24"/>
    <mergeCell ref="K23:K24"/>
    <mergeCell ref="J33:J34"/>
    <mergeCell ref="K33:K34"/>
    <mergeCell ref="I35:I36"/>
    <mergeCell ref="J35:J36"/>
    <mergeCell ref="K35:K36"/>
    <mergeCell ref="J29:J30"/>
    <mergeCell ref="K29:K30"/>
    <mergeCell ref="I31:I32"/>
    <mergeCell ref="J31:J32"/>
    <mergeCell ref="K31:K32"/>
    <mergeCell ref="J41:J42"/>
    <mergeCell ref="K41:K42"/>
    <mergeCell ref="I43:I44"/>
    <mergeCell ref="J43:J44"/>
    <mergeCell ref="K43:K44"/>
    <mergeCell ref="J37:J38"/>
    <mergeCell ref="K37:K38"/>
    <mergeCell ref="I39:I40"/>
    <mergeCell ref="J39:J40"/>
    <mergeCell ref="K39:K40"/>
    <mergeCell ref="J49:J50"/>
    <mergeCell ref="K49:K50"/>
    <mergeCell ref="I51:I52"/>
    <mergeCell ref="J51:J52"/>
    <mergeCell ref="K51:K52"/>
    <mergeCell ref="J45:J46"/>
    <mergeCell ref="K45:K46"/>
    <mergeCell ref="I47:I48"/>
    <mergeCell ref="J47:J48"/>
    <mergeCell ref="K47:K48"/>
    <mergeCell ref="I57:I58"/>
    <mergeCell ref="J57:J58"/>
    <mergeCell ref="K57:K58"/>
    <mergeCell ref="I59:I60"/>
    <mergeCell ref="J59:J60"/>
    <mergeCell ref="K59:K60"/>
    <mergeCell ref="I53:I54"/>
    <mergeCell ref="J53:J54"/>
    <mergeCell ref="K53:K54"/>
    <mergeCell ref="I55:I56"/>
    <mergeCell ref="J55:J56"/>
    <mergeCell ref="K55:K56"/>
    <mergeCell ref="I65:I66"/>
    <mergeCell ref="J65:J66"/>
    <mergeCell ref="K65:K66"/>
    <mergeCell ref="I67:I68"/>
    <mergeCell ref="J67:J68"/>
    <mergeCell ref="K67:K68"/>
    <mergeCell ref="I61:I62"/>
    <mergeCell ref="J61:J62"/>
    <mergeCell ref="K61:K62"/>
    <mergeCell ref="I63:I64"/>
    <mergeCell ref="J63:J64"/>
    <mergeCell ref="K63:K64"/>
    <mergeCell ref="I73:I74"/>
    <mergeCell ref="J73:J74"/>
    <mergeCell ref="K73:K74"/>
    <mergeCell ref="I75:I76"/>
    <mergeCell ref="J75:J76"/>
    <mergeCell ref="K75:K76"/>
    <mergeCell ref="I69:I70"/>
    <mergeCell ref="J69:J70"/>
    <mergeCell ref="K69:K70"/>
    <mergeCell ref="I71:I72"/>
    <mergeCell ref="J71:J72"/>
    <mergeCell ref="K71:K72"/>
    <mergeCell ref="I81:I82"/>
    <mergeCell ref="J81:J82"/>
    <mergeCell ref="K81:K82"/>
    <mergeCell ref="I83:I84"/>
    <mergeCell ref="J83:J84"/>
    <mergeCell ref="K83:K84"/>
    <mergeCell ref="I77:I78"/>
    <mergeCell ref="J77:J78"/>
    <mergeCell ref="K77:K78"/>
    <mergeCell ref="I79:I80"/>
    <mergeCell ref="J79:J80"/>
    <mergeCell ref="K79:K80"/>
    <mergeCell ref="I89:I90"/>
    <mergeCell ref="J89:J90"/>
    <mergeCell ref="K89:K90"/>
    <mergeCell ref="I85:I86"/>
    <mergeCell ref="J85:J86"/>
    <mergeCell ref="K85:K86"/>
    <mergeCell ref="I87:I88"/>
    <mergeCell ref="J87:J88"/>
    <mergeCell ref="K87:K88"/>
  </mergeCells>
  <pageMargins left="0.7" right="0.7" top="0.75" bottom="0.75" header="0" footer="0"/>
  <pageSetup paperSize="7" scale="2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21"/>
  <sheetViews>
    <sheetView workbookViewId="0">
      <selection activeCell="B5" sqref="B5"/>
    </sheetView>
  </sheetViews>
  <sheetFormatPr baseColWidth="10" defaultColWidth="14.44140625" defaultRowHeight="15" customHeight="1"/>
  <cols>
    <col min="1" max="1" width="41.6640625" customWidth="1"/>
    <col min="2" max="2" width="26.88671875" customWidth="1"/>
    <col min="3" max="3" width="25.44140625" customWidth="1"/>
    <col min="4" max="4" width="28" customWidth="1"/>
    <col min="5" max="5" width="27.88671875" customWidth="1"/>
    <col min="6" max="6" width="24.21875" customWidth="1"/>
    <col min="7" max="7" width="22.6640625" customWidth="1"/>
  </cols>
  <sheetData>
    <row r="1" spans="1:7" ht="86.4" customHeight="1">
      <c r="A1" s="60"/>
      <c r="B1" s="223" t="s">
        <v>59</v>
      </c>
      <c r="C1" s="223"/>
      <c r="D1" s="223"/>
      <c r="E1" s="223"/>
      <c r="F1" s="223"/>
      <c r="G1" s="223"/>
    </row>
    <row r="3" spans="1:7" ht="15" customHeight="1" thickBot="1"/>
    <row r="4" spans="1:7" ht="14.4">
      <c r="A4" s="209"/>
      <c r="B4" s="115" t="s">
        <v>1</v>
      </c>
      <c r="C4" s="25" t="s">
        <v>2</v>
      </c>
    </row>
    <row r="5" spans="1:7" ht="56.25" customHeight="1">
      <c r="A5" s="209"/>
      <c r="B5" s="116" t="s">
        <v>6</v>
      </c>
      <c r="C5" s="27" t="s">
        <v>7</v>
      </c>
    </row>
    <row r="6" spans="1:7" ht="15" customHeight="1">
      <c r="A6" s="209"/>
      <c r="B6" s="102"/>
    </row>
    <row r="7" spans="1:7" ht="14.4">
      <c r="A7" s="117" t="s">
        <v>267</v>
      </c>
      <c r="B7" s="62">
        <f>+'OFERTA ECONOMICA '!C11</f>
        <v>50</v>
      </c>
      <c r="C7" s="62">
        <f>+'OFERTA ECONOMICA '!E11</f>
        <v>49</v>
      </c>
    </row>
    <row r="8" spans="1:7" ht="14.4">
      <c r="A8" s="61" t="s">
        <v>60</v>
      </c>
      <c r="B8" s="62">
        <f>+'EXPERIENCIA GENERAL'!F28</f>
        <v>3.1562003762489472</v>
      </c>
      <c r="C8" s="62">
        <f>+'EXPERIENCIA GENERAL'!F32</f>
        <v>1.7809902398757014</v>
      </c>
    </row>
    <row r="9" spans="1:7" ht="14.4">
      <c r="A9" s="61" t="s">
        <v>61</v>
      </c>
      <c r="B9" s="62">
        <f>+'EXPERIENCIA ESPECIFICA '!F28</f>
        <v>9.0082671714483151</v>
      </c>
      <c r="C9" s="62">
        <f>+'EXPERIENCIA ESPECIFICA '!F32</f>
        <v>7.3128577812713544</v>
      </c>
    </row>
    <row r="10" spans="1:7" ht="14.4">
      <c r="A10" s="61" t="s">
        <v>62</v>
      </c>
      <c r="B10" s="62">
        <f>+'OTROS PARAMETROS DE CALIF'!C135</f>
        <v>14.1</v>
      </c>
      <c r="C10" s="62">
        <f>+'OTROS PARAMETROS DE CALIF'!D135</f>
        <v>8.5313411078717198</v>
      </c>
      <c r="D10" t="s">
        <v>268</v>
      </c>
    </row>
    <row r="11" spans="1:7" ht="14.4">
      <c r="A11" s="63" t="s">
        <v>63</v>
      </c>
      <c r="B11" s="108">
        <f t="shared" ref="B11:C11" si="0">SUM(B7:B10)</f>
        <v>76.264467547697265</v>
      </c>
      <c r="C11" s="108">
        <f t="shared" si="0"/>
        <v>66.625189129018779</v>
      </c>
    </row>
    <row r="14" spans="1:7" ht="15" customHeight="1" thickBot="1"/>
    <row r="15" spans="1:7" ht="15" customHeight="1">
      <c r="A15" s="128"/>
      <c r="B15" s="92"/>
      <c r="C15" s="140"/>
      <c r="D15" s="141"/>
      <c r="E15" s="64"/>
      <c r="F15" s="150" t="s">
        <v>270</v>
      </c>
      <c r="G15" s="152"/>
    </row>
    <row r="16" spans="1:7" ht="15" customHeight="1">
      <c r="A16" s="129"/>
      <c r="B16" s="92"/>
      <c r="C16" s="142"/>
      <c r="D16" s="143"/>
      <c r="E16" s="64"/>
      <c r="F16" s="153"/>
      <c r="G16" s="155"/>
    </row>
    <row r="17" spans="1:7" ht="30.6" customHeight="1" thickBot="1">
      <c r="A17" s="130"/>
      <c r="B17" s="92"/>
      <c r="C17" s="144"/>
      <c r="D17" s="145"/>
      <c r="E17" s="64"/>
      <c r="F17" s="156"/>
      <c r="G17" s="158"/>
    </row>
    <row r="18" spans="1:7" ht="64.8" customHeight="1" thickBot="1">
      <c r="A18" s="94" t="s">
        <v>254</v>
      </c>
      <c r="B18" s="93"/>
      <c r="C18" s="146" t="s">
        <v>255</v>
      </c>
      <c r="D18" s="147"/>
      <c r="E18" s="64"/>
      <c r="F18" s="124" t="s">
        <v>256</v>
      </c>
      <c r="G18" s="125"/>
    </row>
    <row r="19" spans="1:7" ht="15" customHeight="1" thickBot="1">
      <c r="A19" s="92"/>
      <c r="B19" s="92"/>
      <c r="C19" s="92"/>
      <c r="D19" s="92"/>
      <c r="E19" s="92"/>
      <c r="F19" s="92"/>
      <c r="G19" s="64"/>
    </row>
    <row r="20" spans="1:7" ht="66" customHeight="1" thickBot="1">
      <c r="A20" s="96"/>
      <c r="B20" s="92"/>
      <c r="C20" s="148"/>
      <c r="D20" s="149"/>
      <c r="E20" s="92"/>
      <c r="F20" s="92"/>
      <c r="G20" s="64"/>
    </row>
    <row r="21" spans="1:7" ht="64.8" customHeight="1" thickBot="1">
      <c r="A21" s="94" t="s">
        <v>257</v>
      </c>
      <c r="B21" s="92"/>
      <c r="C21" s="124" t="s">
        <v>258</v>
      </c>
      <c r="D21" s="125"/>
      <c r="E21" s="92"/>
      <c r="F21" s="92"/>
      <c r="G21" s="64"/>
    </row>
  </sheetData>
  <mergeCells count="9">
    <mergeCell ref="C21:D21"/>
    <mergeCell ref="A4:A6"/>
    <mergeCell ref="F15:G17"/>
    <mergeCell ref="F18:G18"/>
    <mergeCell ref="B1:G1"/>
    <mergeCell ref="A15:A17"/>
    <mergeCell ref="C15:D17"/>
    <mergeCell ref="C18:D18"/>
    <mergeCell ref="C20:D20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OFERTA ECONOMICA </vt:lpstr>
      <vt:lpstr>EXPERIENCIA GENERAL</vt:lpstr>
      <vt:lpstr>EXPERIENCIA ESPECIFICA </vt:lpstr>
      <vt:lpstr>PONDERACIÓN FINAL</vt:lpstr>
      <vt:lpstr>OTROS PARAMETROS DE CALIF</vt:lpstr>
      <vt:lpstr>CALIFICACION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Maryorie Cristina Collantes Rodriguez</dc:creator>
  <cp:lastModifiedBy>Maryorie Cristina Collantes Rodriguez</cp:lastModifiedBy>
  <cp:lastPrinted>2024-10-14T20:23:43Z</cp:lastPrinted>
  <dcterms:created xsi:type="dcterms:W3CDTF">2024-07-15T17:19:42Z</dcterms:created>
  <dcterms:modified xsi:type="dcterms:W3CDTF">2024-10-14T22:01:26Z</dcterms:modified>
</cp:coreProperties>
</file>